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5CAF340-CB8A-4D9F-8463-EB9A6B9A8397}" xr6:coauthVersionLast="47" xr6:coauthVersionMax="47" xr10:uidLastSave="{00000000-0000-0000-0000-000000000000}"/>
  <bookViews>
    <workbookView xWindow="-120" yWindow="-120" windowWidth="29040" windowHeight="16440" tabRatio="919" firstSheet="121" activeTab="122" xr2:uid="{00000000-000D-0000-FFFF-FFFF00000000}"/>
  </bookViews>
  <sheets>
    <sheet name="GENSED1" sheetId="180" r:id="rId1"/>
    <sheet name="KOMPRESSOR" sheetId="178" r:id="rId2"/>
    <sheet name="RAJI SCF" sheetId="177" r:id="rId3"/>
    <sheet name="Pemakaian Sarung tangan " sheetId="176" r:id="rId4"/>
    <sheet name="Duplikat" sheetId="175" r:id="rId5"/>
    <sheet name="PRINT STOK" sheetId="174" r:id="rId6"/>
    <sheet name="Plate-Injak 20 X 1200 X 2400" sheetId="204" r:id="rId7"/>
    <sheet name="Plate-Injak 25 X 1520 X 6150" sheetId="203" r:id="rId8"/>
    <sheet name="Plate-Injak 20 X 1525 X 6150" sheetId="202" r:id="rId9"/>
    <sheet name="Plate-Injak 15 X 1525 X 6150" sheetId="201" r:id="rId10"/>
    <sheet name="Plate-Injak 22 X 2000 X 12200" sheetId="200" r:id="rId11"/>
    <sheet name="Plate-Injak 22 X 2000 X 12120" sheetId="199" r:id="rId12"/>
    <sheet name="Plate-Injak 22 X 2000 X 12000" sheetId="198" r:id="rId13"/>
    <sheet name="Plate-Injak 22 X 2000 X 11720" sheetId="197" r:id="rId14"/>
    <sheet name="Plate-Injak 16 X 1990 X 9840" sheetId="196" r:id="rId15"/>
    <sheet name="Plate-Injak 22 X 2630 X 13030" sheetId="195" r:id="rId16"/>
    <sheet name="Plate-Injak 22 X 2340 X 12070" sheetId="194" r:id="rId17"/>
    <sheet name="Plate-Injak 22 X 2000 X 13870" sheetId="193" r:id="rId18"/>
    <sheet name="Plate-Injak 22 X 2000 X 12420" sheetId="192" r:id="rId19"/>
    <sheet name="Plate-Injak 16 X 1980 X 9870" sheetId="191" r:id="rId20"/>
    <sheet name="Plate-Injak 16 X 1830 X 9650" sheetId="190" r:id="rId21"/>
    <sheet name="Plate-Injak 12 X 1520 X 6100" sheetId="189" r:id="rId22"/>
    <sheet name="Hand Talky" sheetId="173" r:id="rId23"/>
    <sheet name="Lifting Lack Kuping" sheetId="210" r:id="rId24"/>
    <sheet name="Lifting Lack" sheetId="172" r:id="rId25"/>
    <sheet name="Meteran Tajima 5m" sheetId="171" r:id="rId26"/>
    <sheet name="Siku 30 cm" sheetId="163" r:id="rId27"/>
    <sheet name="Sendok Semen" sheetId="165" r:id="rId28"/>
    <sheet name="racet 17-21" sheetId="205" r:id="rId29"/>
    <sheet name="Ember" sheetId="164" r:id="rId30"/>
    <sheet name="Palu" sheetId="162" r:id="rId31"/>
    <sheet name="Gergaji" sheetId="161" r:id="rId32"/>
    <sheet name="Water Pass 30cm" sheetId="159" r:id="rId33"/>
    <sheet name="Tang Kombinasi" sheetId="157" r:id="rId34"/>
    <sheet name="Tang gegep" sheetId="156" r:id="rId35"/>
    <sheet name="Kunci Inggris 20&quot;" sheetId="160" r:id="rId36"/>
    <sheet name="Kunci Inggris 10&quot;" sheetId="155" r:id="rId37"/>
    <sheet name="Kunci Inggris 8&quot;" sheetId="158" r:id="rId38"/>
    <sheet name="Rachet 41-46" sheetId="149" r:id="rId39"/>
    <sheet name="Rachet 36-41" sheetId="148" r:id="rId40"/>
    <sheet name="Rachet 27-32" sheetId="147" r:id="rId41"/>
    <sheet name="Rachet 24-27" sheetId="146" r:id="rId42"/>
    <sheet name="Rachet 17-21" sheetId="145" r:id="rId43"/>
    <sheet name="Conector Shock 1&quot;ke 3-4&quot;" sheetId="170" r:id="rId44"/>
    <sheet name="Kunci shock 46  3-4&quot;" sheetId="152" r:id="rId45"/>
    <sheet name="Kunci shock 46 1&quot;" sheetId="142" r:id="rId46"/>
    <sheet name="Kunci shock 41 3-4&quot;" sheetId="169" r:id="rId47"/>
    <sheet name="Kunci shock 41 1&quot;" sheetId="141" r:id="rId48"/>
    <sheet name="Kunci shock 36 3-4&quot;" sheetId="168" r:id="rId49"/>
    <sheet name="Kunci shock 36 1&quot;" sheetId="140" r:id="rId50"/>
    <sheet name="Kunci shock 27 1&quot;" sheetId="154" r:id="rId51"/>
    <sheet name="Kunci Ring Pass 46" sheetId="144" r:id="rId52"/>
    <sheet name="Kunci Ring Pass 41" sheetId="143" r:id="rId53"/>
    <sheet name="Kunci Ring Pass 36" sheetId="139" r:id="rId54"/>
    <sheet name="Kunci Ringpas 27" sheetId="153" r:id="rId55"/>
    <sheet name="Kunci Ringpas 22" sheetId="167" r:id="rId56"/>
    <sheet name="Kunci Ringpas 19" sheetId="150" r:id="rId57"/>
    <sheet name="Kunci RIngpass 16" sheetId="151" r:id="rId58"/>
    <sheet name="Segel 55T" sheetId="130" r:id="rId59"/>
    <sheet name="Segel 35T" sheetId="128" r:id="rId60"/>
    <sheet name="Sagel 25T" sheetId="127" r:id="rId61"/>
    <sheet name="Sagel 17T" sheetId="126" r:id="rId62"/>
    <sheet name="Segel 12T" sheetId="208" r:id="rId63"/>
    <sheet name="Segel 9T" sheetId="209" r:id="rId64"/>
    <sheet name="Segel 8T" sheetId="207" r:id="rId65"/>
    <sheet name="Segel 4T" sheetId="117" r:id="rId66"/>
    <sheet name="Segel 3T" sheetId="206" r:id="rId67"/>
    <sheet name="Segel 2T" sheetId="125" r:id="rId68"/>
    <sheet name="segel 1 T" sheetId="114" r:id="rId69"/>
    <sheet name="Sakle 0,5T" sheetId="124" r:id="rId70"/>
    <sheet name="Webing 15 x 10" sheetId="129" r:id="rId71"/>
    <sheet name="Webing 12 x 3 " sheetId="183" r:id="rId72"/>
    <sheet name="Webing 10 x 10" sheetId="184" r:id="rId73"/>
    <sheet name="Webing 8 x 6" sheetId="185" r:id="rId74"/>
    <sheet name="webing 6 X 6" sheetId="116" r:id="rId75"/>
    <sheet name="Webing 5 x 6." sheetId="187" r:id="rId76"/>
    <sheet name="Webing 3T" sheetId="188" r:id="rId77"/>
    <sheet name="webing 1T " sheetId="110" r:id="rId78"/>
    <sheet name="Impact Listrik" sheetId="108" r:id="rId79"/>
    <sheet name="selang angin" sheetId="111" r:id="rId80"/>
    <sheet name="Impact Angin" sheetId="107" r:id="rId81"/>
    <sheet name="THERMOS LAS" sheetId="106" r:id="rId82"/>
    <sheet name="TRAVO 3 PHASE" sheetId="105" r:id="rId83"/>
    <sheet name="TRAVO 1 PHASE" sheetId="104" r:id="rId84"/>
    <sheet name="reamer" sheetId="103" r:id="rId85"/>
    <sheet name="Bor Tangan" sheetId="181" r:id="rId86"/>
    <sheet name="Gerinda 7&quot;" sheetId="102" r:id="rId87"/>
    <sheet name="gerinda makita 4&quot;" sheetId="101" r:id="rId88"/>
    <sheet name="Kabel 3x2.5" sheetId="100" r:id="rId89"/>
    <sheet name="Sheet6" sheetId="67" r:id="rId90"/>
    <sheet name="ALAT PLTU " sheetId="8" r:id="rId91"/>
    <sheet name="Serah terima alat" sheetId="96" r:id="rId92"/>
    <sheet name="Oksigen LPG APAR" sheetId="98" r:id="rId93"/>
    <sheet name="Crane 30" sheetId="81" r:id="rId94"/>
    <sheet name="Crane 60(Alan)" sheetId="91" r:id="rId95"/>
    <sheet name="Crane 50 JEFRI" sheetId="82" r:id="rId96"/>
    <sheet name="Crane 70" sheetId="90" r:id="rId97"/>
    <sheet name="Crane 80" sheetId="83" r:id="rId98"/>
    <sheet name="Crane 260 MP" sheetId="84" r:id="rId99"/>
    <sheet name="Crane 260 hijau" sheetId="85" r:id="rId100"/>
    <sheet name="Crane 180 99" sheetId="86" r:id="rId101"/>
    <sheet name="Crane 180 100" sheetId="87" r:id="rId102"/>
    <sheet name="Crane 180 101" sheetId="88" r:id="rId103"/>
    <sheet name="Crane 180 102" sheetId="89" r:id="rId104"/>
    <sheet name="Senter Kepala" sheetId="95" r:id="rId105"/>
    <sheet name="Mesin-Oven-Kawat-Las" sheetId="76" r:id="rId106"/>
    <sheet name="Lampu-Sorot-Light-200W Bulat" sheetId="78" r:id="rId107"/>
    <sheet name="Lampu-Sorot-Light-1000W Besar" sheetId="74" r:id="rId108"/>
    <sheet name="Lampu-Sorot-Light-1000W Kecil" sheetId="73" r:id="rId109"/>
    <sheet name="Catrige label name" sheetId="9" r:id="rId110"/>
    <sheet name="Chain blok 1,5 T" sheetId="11" r:id="rId111"/>
    <sheet name="Chain blok 3 T" sheetId="12" r:id="rId112"/>
    <sheet name="Chain blok 5 T" sheetId="40" r:id="rId113"/>
    <sheet name="Chain blok 10 T" sheetId="41" r:id="rId114"/>
    <sheet name="Lever Blok 1,5 T" sheetId="13" r:id="rId115"/>
    <sheet name="Lever Blok 3 T" sheetId="14" r:id="rId116"/>
    <sheet name="Lever Blok 5T" sheetId="182" r:id="rId117"/>
    <sheet name="Printer nama" sheetId="15" r:id="rId118"/>
    <sheet name="Shacle 0,5T" sheetId="16" r:id="rId119"/>
    <sheet name="Shacle 1T 3 8" sheetId="17" r:id="rId120"/>
    <sheet name="Sling wire Roof 36mm" sheetId="21" r:id="rId121"/>
    <sheet name="Sling wire Roof 42mm" sheetId="22" r:id="rId122"/>
    <sheet name="Mesin-Bor-JETBROSS" sheetId="24" r:id="rId123"/>
    <sheet name="Kunci Rachet 36 - 41" sheetId="26" r:id="rId124"/>
    <sheet name="Kunci Rachet 12 - 17" sheetId="27" r:id="rId125"/>
    <sheet name="Kunci Rachet 41 - 46" sheetId="28" r:id="rId126"/>
    <sheet name="Kunci Rachet 24-27" sheetId="68" r:id="rId127"/>
    <sheet name="Mixer Grouting krisbow 121" sheetId="29" r:id="rId128"/>
    <sheet name="Hydroulic jack 20T" sheetId="31" r:id="rId129"/>
    <sheet name="Siku meter 30cm TEKIRO" sheetId="36" r:id="rId130"/>
    <sheet name="Tang kombinasi 6&quot; TEKIRO" sheetId="37" r:id="rId131"/>
    <sheet name="Waterpas 30cm TEKIRO" sheetId="39" r:id="rId132"/>
    <sheet name="Waterpas 50cm TEKIRO" sheetId="43" r:id="rId133"/>
    <sheet name="Kunci inggris 10inc TEKIRO" sheetId="44" r:id="rId134"/>
    <sheet name="Kunci inggris 200MM TEKIRO" sheetId="45" r:id="rId135"/>
    <sheet name="Kunci inggris 8INC TEKIRO" sheetId="46" r:id="rId136"/>
    <sheet name="Kunci ringpas 32 TEKIRO" sheetId="56" r:id="rId137"/>
    <sheet name="Kunci ringpas 36 TEKIRO" sheetId="55" r:id="rId138"/>
    <sheet name="Kunci ringpas 41 TEKIRO" sheetId="54" r:id="rId139"/>
    <sheet name="Kunci ringpas 46 TEKIRO" sheetId="53" r:id="rId140"/>
    <sheet name="Kunci sock 0,5inc 32 TEKIRO" sheetId="52" r:id="rId141"/>
    <sheet name="Kunci sock 3,4inc 36 TEKIRO" sheetId="51" r:id="rId142"/>
    <sheet name="Kunci sock 3,4inc 41 TEKIRO" sheetId="50" r:id="rId143"/>
    <sheet name="Kunci sock 3,4inc 46 TEKIRO" sheetId="49" r:id="rId144"/>
    <sheet name="OBENG(+) TEKIRO" sheetId="48" r:id="rId145"/>
    <sheet name="OBENG(-) TEKIRO" sheetId="47" r:id="rId146"/>
    <sheet name="Stang las CO2" sheetId="42" r:id="rId147"/>
    <sheet name="Torque-Wrench-Fattools" sheetId="62" r:id="rId148"/>
    <sheet name="Mesin Winc" sheetId="61" r:id="rId149"/>
    <sheet name="Mesin washer" sheetId="60" r:id="rId150"/>
    <sheet name="Toilet Portable" sheetId="59" r:id="rId151"/>
    <sheet name="Sheet5" sheetId="66" r:id="rId152"/>
    <sheet name="Sheet4" sheetId="65" r:id="rId153"/>
    <sheet name="Sheet3" sheetId="64" r:id="rId154"/>
    <sheet name="Kartu stock" sheetId="63" r:id="rId155"/>
    <sheet name="Sheet44" sheetId="58" r:id="rId156"/>
  </sheets>
  <externalReferences>
    <externalReference r:id="rId157"/>
    <externalReference r:id="rId158"/>
  </externalReferences>
  <definedNames>
    <definedName name="_xlnm._FilterDatabase" localSheetId="22" hidden="1">'Hand Talky'!$A$12:$S$12</definedName>
    <definedName name="_xlnm._FilterDatabase" localSheetId="21" hidden="1">'Plate-Injak 12 X 1520 X 6100'!$A$12:$S$12</definedName>
    <definedName name="_xlnm._FilterDatabase" localSheetId="9" hidden="1">'Plate-Injak 15 X 1525 X 6150'!$A$12:$S$12</definedName>
    <definedName name="_xlnm._FilterDatabase" localSheetId="20" hidden="1">'Plate-Injak 16 X 1830 X 9650'!$A$12:$S$12</definedName>
    <definedName name="_xlnm._FilterDatabase" localSheetId="19" hidden="1">'Plate-Injak 16 X 1980 X 9870'!$A$12:$S$12</definedName>
    <definedName name="_xlnm._FilterDatabase" localSheetId="14" hidden="1">'Plate-Injak 16 X 1990 X 9840'!$A$12:$S$12</definedName>
    <definedName name="_xlnm._FilterDatabase" localSheetId="6" hidden="1">'Plate-Injak 20 X 1200 X 2400'!$A$12:$S$12</definedName>
    <definedName name="_xlnm._FilterDatabase" localSheetId="8" hidden="1">'Plate-Injak 20 X 1525 X 6150'!$A$12:$S$12</definedName>
    <definedName name="_xlnm._FilterDatabase" localSheetId="13" hidden="1">'Plate-Injak 22 X 2000 X 11720'!$A$12:$S$12</definedName>
    <definedName name="_xlnm._FilterDatabase" localSheetId="12" hidden="1">'Plate-Injak 22 X 2000 X 12000'!$A$12:$S$12</definedName>
    <definedName name="_xlnm._FilterDatabase" localSheetId="11" hidden="1">'Plate-Injak 22 X 2000 X 12120'!$A$12:$S$12</definedName>
    <definedName name="_xlnm._FilterDatabase" localSheetId="10" hidden="1">'Plate-Injak 22 X 2000 X 12200'!$A$12:$S$12</definedName>
    <definedName name="_xlnm._FilterDatabase" localSheetId="18" hidden="1">'Plate-Injak 22 X 2000 X 12420'!$A$12:$S$12</definedName>
    <definedName name="_xlnm._FilterDatabase" localSheetId="17" hidden="1">'Plate-Injak 22 X 2000 X 13870'!$A$12:$S$12</definedName>
    <definedName name="_xlnm._FilterDatabase" localSheetId="16" hidden="1">'Plate-Injak 22 X 2340 X 12070'!$A$12:$S$12</definedName>
    <definedName name="_xlnm._FilterDatabase" localSheetId="15" hidden="1">'Plate-Injak 22 X 2630 X 13030'!$A$12:$S$12</definedName>
    <definedName name="_xlnm._FilterDatabase" localSheetId="7" hidden="1">'Plate-Injak 25 X 1520 X 6150'!$A$12:$S$12</definedName>
    <definedName name="_xlnm._FilterDatabase" localSheetId="28" hidden="1">'racet 17-21'!$A$12:$S$12</definedName>
    <definedName name="_xlnm._FilterDatabase" localSheetId="91" hidden="1">'Serah terima alat'!$A$12:$AK$103</definedName>
    <definedName name="_xlnm.Print_Area" localSheetId="90">'ALAT PLTU '!$A$1:$I$107</definedName>
  </definedNames>
  <calcPr calcId="191029" calcMode="manual"/>
</workbook>
</file>

<file path=xl/calcChain.xml><?xml version="1.0" encoding="utf-8"?>
<calcChain xmlns="http://schemas.openxmlformats.org/spreadsheetml/2006/main">
  <c r="F24" i="210" l="1"/>
  <c r="H76" i="174" s="1"/>
  <c r="E24" i="210"/>
  <c r="D24" i="210"/>
  <c r="D30" i="107"/>
  <c r="G30" i="107"/>
  <c r="H13" i="174" s="1"/>
  <c r="G35" i="209"/>
  <c r="H45" i="174" s="1"/>
  <c r="F35" i="209"/>
  <c r="E35" i="209"/>
  <c r="D35" i="209"/>
  <c r="D45" i="174" s="1"/>
  <c r="G40" i="208"/>
  <c r="H46" i="174" s="1"/>
  <c r="F40" i="208"/>
  <c r="E40" i="208"/>
  <c r="D40" i="208"/>
  <c r="D46" i="174" s="1"/>
  <c r="G40" i="207"/>
  <c r="F40" i="207"/>
  <c r="E40" i="207"/>
  <c r="D40" i="207"/>
  <c r="H40" i="207" s="1"/>
  <c r="I44" i="174" s="1"/>
  <c r="G24" i="210" l="1"/>
  <c r="I76" i="174" s="1"/>
  <c r="H35" i="209"/>
  <c r="I45" i="174" s="1"/>
  <c r="D76" i="174"/>
  <c r="H40" i="208"/>
  <c r="I46" i="174" s="1"/>
  <c r="G28" i="206" l="1"/>
  <c r="H41" i="174" s="1"/>
  <c r="F28" i="206"/>
  <c r="E28" i="206"/>
  <c r="D28" i="206"/>
  <c r="D41" i="174" s="1"/>
  <c r="H28" i="206" l="1"/>
  <c r="I41" i="174" s="1"/>
  <c r="I51" i="174" l="1"/>
  <c r="I61" i="174"/>
  <c r="I62" i="174"/>
  <c r="G40" i="117" l="1"/>
  <c r="F33" i="149" l="1"/>
  <c r="G33" i="149"/>
  <c r="E33" i="149"/>
  <c r="D33" i="149"/>
  <c r="H33" i="149" s="1"/>
  <c r="F33" i="148"/>
  <c r="G33" i="148"/>
  <c r="E33" i="148"/>
  <c r="D33" i="148"/>
  <c r="F30" i="147"/>
  <c r="G30" i="147"/>
  <c r="E30" i="147"/>
  <c r="D30" i="147"/>
  <c r="G31" i="146"/>
  <c r="F31" i="146"/>
  <c r="E31" i="146"/>
  <c r="D31" i="146"/>
  <c r="G31" i="145"/>
  <c r="F31" i="145"/>
  <c r="E31" i="145"/>
  <c r="D31" i="145"/>
  <c r="G61" i="205"/>
  <c r="F61" i="205"/>
  <c r="E61" i="205"/>
  <c r="D61" i="205"/>
  <c r="H30" i="147" l="1"/>
  <c r="H61" i="205"/>
  <c r="H31" i="146"/>
  <c r="H33" i="148"/>
  <c r="H31" i="145"/>
  <c r="G18" i="204" l="1"/>
  <c r="F18" i="204"/>
  <c r="E18" i="204"/>
  <c r="D18" i="204"/>
  <c r="G18" i="203"/>
  <c r="F18" i="203"/>
  <c r="E18" i="203"/>
  <c r="D18" i="203"/>
  <c r="H18" i="203" s="1"/>
  <c r="G18" i="202"/>
  <c r="F18" i="202"/>
  <c r="E18" i="202"/>
  <c r="D18" i="202"/>
  <c r="H18" i="202" s="1"/>
  <c r="G18" i="201"/>
  <c r="F18" i="201"/>
  <c r="E18" i="201"/>
  <c r="D18" i="201"/>
  <c r="H18" i="201" s="1"/>
  <c r="G18" i="200"/>
  <c r="F18" i="200"/>
  <c r="E18" i="200"/>
  <c r="D18" i="200"/>
  <c r="H18" i="200" s="1"/>
  <c r="G18" i="199"/>
  <c r="F18" i="199"/>
  <c r="E18" i="199"/>
  <c r="D18" i="199"/>
  <c r="H18" i="199" s="1"/>
  <c r="G18" i="198"/>
  <c r="F18" i="198"/>
  <c r="E18" i="198"/>
  <c r="D18" i="198"/>
  <c r="H18" i="198" s="1"/>
  <c r="G18" i="197"/>
  <c r="F18" i="197"/>
  <c r="H18" i="197" s="1"/>
  <c r="E18" i="197"/>
  <c r="D18" i="197"/>
  <c r="G18" i="196"/>
  <c r="F18" i="196"/>
  <c r="E18" i="196"/>
  <c r="D18" i="196"/>
  <c r="G18" i="195"/>
  <c r="F18" i="195"/>
  <c r="E18" i="195"/>
  <c r="D18" i="195"/>
  <c r="H18" i="195" s="1"/>
  <c r="G18" i="194"/>
  <c r="F18" i="194"/>
  <c r="E18" i="194"/>
  <c r="D18" i="194"/>
  <c r="H18" i="194" s="1"/>
  <c r="G18" i="193"/>
  <c r="F18" i="193"/>
  <c r="E18" i="193"/>
  <c r="D18" i="193"/>
  <c r="H18" i="193" s="1"/>
  <c r="G18" i="192"/>
  <c r="F18" i="192"/>
  <c r="E18" i="192"/>
  <c r="D18" i="192"/>
  <c r="H18" i="192" s="1"/>
  <c r="G18" i="191"/>
  <c r="F18" i="191"/>
  <c r="E18" i="191"/>
  <c r="D18" i="191"/>
  <c r="H18" i="191" s="1"/>
  <c r="G18" i="190"/>
  <c r="F18" i="190"/>
  <c r="E18" i="190"/>
  <c r="D18" i="190"/>
  <c r="H18" i="190" s="1"/>
  <c r="G18" i="189"/>
  <c r="F18" i="189"/>
  <c r="E18" i="189"/>
  <c r="D18" i="189"/>
  <c r="H18" i="189" s="1"/>
  <c r="H18" i="196" l="1"/>
  <c r="H18" i="204"/>
  <c r="I43" i="174" l="1"/>
  <c r="G40" i="128" l="1"/>
  <c r="H49" i="174" s="1"/>
  <c r="H42" i="174"/>
  <c r="I30" i="174"/>
  <c r="I31" i="174"/>
  <c r="G28" i="110"/>
  <c r="H39" i="174" s="1"/>
  <c r="G40" i="130"/>
  <c r="G37" i="126"/>
  <c r="H47" i="174" s="1"/>
  <c r="G24" i="127"/>
  <c r="H48" i="174" s="1"/>
  <c r="F40" i="117"/>
  <c r="G42" i="174" s="1"/>
  <c r="D40" i="117"/>
  <c r="D40" i="125"/>
  <c r="D40" i="174" s="1"/>
  <c r="F40" i="125"/>
  <c r="G40" i="174" s="1"/>
  <c r="F41" i="188"/>
  <c r="G38" i="174" s="1"/>
  <c r="F32" i="187"/>
  <c r="G37" i="174" s="1"/>
  <c r="D42" i="174" l="1"/>
  <c r="H40" i="117"/>
  <c r="H50" i="174"/>
  <c r="I42" i="174"/>
  <c r="F42" i="174" s="1"/>
  <c r="G40" i="125" l="1"/>
  <c r="H40" i="174" s="1"/>
  <c r="I40" i="174" s="1"/>
  <c r="F40" i="174" s="1"/>
  <c r="E40" i="125"/>
  <c r="G41" i="188"/>
  <c r="H38" i="174" s="1"/>
  <c r="E41" i="188"/>
  <c r="D41" i="188"/>
  <c r="G32" i="187"/>
  <c r="E32" i="187"/>
  <c r="D32" i="187"/>
  <c r="D37" i="174" s="1"/>
  <c r="G40" i="116"/>
  <c r="F40" i="116"/>
  <c r="G36" i="174" s="1"/>
  <c r="G39" i="185"/>
  <c r="H35" i="174" s="1"/>
  <c r="F39" i="185"/>
  <c r="G35" i="174" s="1"/>
  <c r="E39" i="185"/>
  <c r="D39" i="185"/>
  <c r="G40" i="184"/>
  <c r="F40" i="184"/>
  <c r="E40" i="184"/>
  <c r="E34" i="174" s="1"/>
  <c r="D40" i="184"/>
  <c r="D34" i="174" s="1"/>
  <c r="I34" i="174" s="1"/>
  <c r="E40" i="174" l="1"/>
  <c r="H40" i="125"/>
  <c r="H39" i="185"/>
  <c r="D35" i="174"/>
  <c r="I35" i="174" s="1"/>
  <c r="F35" i="174" s="1"/>
  <c r="H37" i="174"/>
  <c r="I37" i="174" s="1"/>
  <c r="F37" i="174" s="1"/>
  <c r="H32" i="187"/>
  <c r="H41" i="188"/>
  <c r="H40" i="184"/>
  <c r="D38" i="174"/>
  <c r="G40" i="183"/>
  <c r="F40" i="183"/>
  <c r="G33" i="174" s="1"/>
  <c r="E40" i="183"/>
  <c r="E33" i="174" s="1"/>
  <c r="D40" i="183"/>
  <c r="D33" i="174" s="1"/>
  <c r="I33" i="174" s="1"/>
  <c r="G40" i="129"/>
  <c r="H32" i="174" s="1"/>
  <c r="H40" i="183" l="1"/>
  <c r="I38" i="174"/>
  <c r="F38" i="174" s="1"/>
  <c r="E20" i="174"/>
  <c r="D21" i="174"/>
  <c r="G32" i="182"/>
  <c r="H21" i="174" s="1"/>
  <c r="F32" i="182"/>
  <c r="G21" i="174" s="1"/>
  <c r="E32" i="182"/>
  <c r="E21" i="174" s="1"/>
  <c r="D32" i="182"/>
  <c r="D15" i="174"/>
  <c r="G23" i="11"/>
  <c r="H15" i="174" s="1"/>
  <c r="F23" i="11"/>
  <c r="G15" i="174" s="1"/>
  <c r="E23" i="11"/>
  <c r="E15" i="174" s="1"/>
  <c r="D23" i="11"/>
  <c r="G23" i="12"/>
  <c r="H16" i="174" s="1"/>
  <c r="F23" i="12"/>
  <c r="G16" i="174" s="1"/>
  <c r="E23" i="12"/>
  <c r="E16" i="174" s="1"/>
  <c r="D23" i="12"/>
  <c r="D16" i="174" s="1"/>
  <c r="D32" i="13"/>
  <c r="D19" i="174" s="1"/>
  <c r="G32" i="13"/>
  <c r="H19" i="174" s="1"/>
  <c r="F32" i="13"/>
  <c r="G19" i="174" s="1"/>
  <c r="E32" i="13"/>
  <c r="E19" i="174" s="1"/>
  <c r="G32" i="14"/>
  <c r="H20" i="174" s="1"/>
  <c r="F32" i="14"/>
  <c r="G20" i="174" s="1"/>
  <c r="E32" i="14"/>
  <c r="D32" i="14"/>
  <c r="D20" i="174" s="1"/>
  <c r="H23" i="12" l="1"/>
  <c r="F21" i="174"/>
  <c r="I16" i="174"/>
  <c r="F19" i="174"/>
  <c r="F20" i="174"/>
  <c r="H32" i="182"/>
  <c r="H32" i="14"/>
  <c r="H32" i="13"/>
  <c r="H23" i="11"/>
  <c r="I15" i="174"/>
  <c r="F16" i="174"/>
  <c r="F15" i="174"/>
  <c r="I21" i="174"/>
  <c r="I20" i="174"/>
  <c r="I19" i="174"/>
  <c r="F25" i="40" l="1"/>
  <c r="G17" i="174" s="1"/>
  <c r="E25" i="40"/>
  <c r="G25" i="40"/>
  <c r="H17" i="174" s="1"/>
  <c r="E17" i="174"/>
  <c r="G30" i="41"/>
  <c r="H18" i="174" s="1"/>
  <c r="F30" i="41"/>
  <c r="G18" i="174" s="1"/>
  <c r="E30" i="41"/>
  <c r="E18" i="174" s="1"/>
  <c r="F31" i="174"/>
  <c r="G8" i="174"/>
  <c r="I30" i="43"/>
  <c r="H30" i="43"/>
  <c r="H8" i="174" s="1"/>
  <c r="G30" i="43"/>
  <c r="F30" i="43"/>
  <c r="E30" i="43"/>
  <c r="E8" i="174" s="1"/>
  <c r="D30" i="43"/>
  <c r="D8" i="174" s="1"/>
  <c r="H30" i="39"/>
  <c r="H7" i="174" s="1"/>
  <c r="E30" i="39"/>
  <c r="F30" i="39"/>
  <c r="G30" i="39"/>
  <c r="G7" i="174" s="1"/>
  <c r="G30" i="103"/>
  <c r="H29" i="174" s="1"/>
  <c r="G60" i="173"/>
  <c r="H28" i="174" s="1"/>
  <c r="I26" i="174"/>
  <c r="G28" i="29"/>
  <c r="H23" i="174" s="1"/>
  <c r="F28" i="29"/>
  <c r="G23" i="174" s="1"/>
  <c r="E28" i="29"/>
  <c r="E23" i="174" s="1"/>
  <c r="D13" i="174"/>
  <c r="I63" i="174"/>
  <c r="I64" i="174"/>
  <c r="I65" i="174"/>
  <c r="I66" i="174"/>
  <c r="I67" i="174"/>
  <c r="I68" i="174"/>
  <c r="I69" i="174"/>
  <c r="I70" i="174"/>
  <c r="I71" i="174"/>
  <c r="I72" i="174"/>
  <c r="I73" i="174"/>
  <c r="I74" i="174"/>
  <c r="I75" i="174"/>
  <c r="F30" i="174"/>
  <c r="F60" i="174"/>
  <c r="F61" i="174"/>
  <c r="F62" i="174"/>
  <c r="F63" i="174"/>
  <c r="F64" i="174"/>
  <c r="F65" i="174"/>
  <c r="F66" i="174"/>
  <c r="F67" i="174"/>
  <c r="F68" i="174"/>
  <c r="F69" i="174"/>
  <c r="F70" i="174"/>
  <c r="F71" i="174"/>
  <c r="F72" i="174"/>
  <c r="F73" i="174"/>
  <c r="F74" i="174"/>
  <c r="F75" i="174"/>
  <c r="E7" i="174" l="1"/>
  <c r="H22" i="174"/>
  <c r="I8" i="174"/>
  <c r="F8" i="174"/>
  <c r="H33" i="24"/>
  <c r="G33" i="24"/>
  <c r="F33" i="24"/>
  <c r="E24" i="174" s="1"/>
  <c r="E33" i="24"/>
  <c r="D24" i="174" s="1"/>
  <c r="E25" i="111"/>
  <c r="D27" i="111" s="1"/>
  <c r="D25" i="111"/>
  <c r="F25" i="111"/>
  <c r="D29" i="111" s="1"/>
  <c r="E46" i="106"/>
  <c r="E27" i="174" s="1"/>
  <c r="G46" i="106"/>
  <c r="H27" i="174" s="1"/>
  <c r="F36" i="104"/>
  <c r="G9" i="174" s="1"/>
  <c r="D36" i="104"/>
  <c r="D9" i="174" s="1"/>
  <c r="D33" i="102"/>
  <c r="D12" i="174" s="1"/>
  <c r="D34" i="103"/>
  <c r="F30" i="103"/>
  <c r="D30" i="103"/>
  <c r="E30" i="103"/>
  <c r="E22" i="174" s="1"/>
  <c r="H30" i="103" l="1"/>
  <c r="D33" i="103" s="1"/>
  <c r="D22" i="174"/>
  <c r="D29" i="174"/>
  <c r="D32" i="103"/>
  <c r="G22" i="174"/>
  <c r="I22" i="174"/>
  <c r="D36" i="24"/>
  <c r="G24" i="174"/>
  <c r="F22" i="174"/>
  <c r="D50" i="106"/>
  <c r="D37" i="24"/>
  <c r="H24" i="174"/>
  <c r="I33" i="24"/>
  <c r="G25" i="111"/>
  <c r="D28" i="111" s="1"/>
  <c r="G66" i="101"/>
  <c r="D66" i="101"/>
  <c r="E66" i="101"/>
  <c r="E11" i="174" s="1"/>
  <c r="E26" i="108"/>
  <c r="E30" i="107"/>
  <c r="E33" i="102"/>
  <c r="G33" i="102"/>
  <c r="G21" i="181"/>
  <c r="F21" i="181"/>
  <c r="D23" i="181" s="1"/>
  <c r="E21" i="181"/>
  <c r="E25" i="174" s="1"/>
  <c r="D21" i="181"/>
  <c r="D25" i="174" s="1"/>
  <c r="H56" i="178"/>
  <c r="F56" i="178"/>
  <c r="I56" i="178" s="1"/>
  <c r="G26" i="108"/>
  <c r="H14" i="174" s="1"/>
  <c r="D38" i="104"/>
  <c r="G36" i="104"/>
  <c r="F66" i="101"/>
  <c r="G36" i="105"/>
  <c r="H10" i="174" s="1"/>
  <c r="D36" i="105"/>
  <c r="D25" i="181" l="1"/>
  <c r="H25" i="174"/>
  <c r="F25" i="174" s="1"/>
  <c r="H21" i="181"/>
  <c r="D24" i="181" s="1"/>
  <c r="G25" i="174"/>
  <c r="I25" i="174" s="1"/>
  <c r="F24" i="174"/>
  <c r="I24" i="174"/>
  <c r="D70" i="101"/>
  <c r="H11" i="174"/>
  <c r="E13" i="174"/>
  <c r="F13" i="174" s="1"/>
  <c r="E14" i="174"/>
  <c r="H9" i="174"/>
  <c r="I9" i="174" s="1"/>
  <c r="H36" i="104"/>
  <c r="D39" i="104" s="1"/>
  <c r="D40" i="105"/>
  <c r="D30" i="108"/>
  <c r="D37" i="102"/>
  <c r="H12" i="174"/>
  <c r="H66" i="101"/>
  <c r="D69" i="101" s="1"/>
  <c r="G11" i="174"/>
  <c r="D68" i="101"/>
  <c r="D40" i="104"/>
  <c r="D34" i="107"/>
  <c r="H36" i="105"/>
  <c r="I10" i="174" s="1"/>
  <c r="G2" i="177" l="1"/>
  <c r="F36" i="105" l="1"/>
  <c r="D38" i="105" l="1"/>
  <c r="D39" i="105"/>
  <c r="G61" i="176"/>
  <c r="D61" i="176" l="1"/>
  <c r="F61" i="176" l="1"/>
  <c r="H61" i="176" s="1"/>
  <c r="H90" i="175" l="1"/>
  <c r="H89" i="175"/>
  <c r="H88" i="175"/>
  <c r="H87" i="175"/>
  <c r="H86" i="175"/>
  <c r="D85" i="175"/>
  <c r="H85" i="175" s="1"/>
  <c r="D79" i="175"/>
  <c r="F79" i="175" s="1"/>
  <c r="D78" i="175"/>
  <c r="H78" i="175" s="1"/>
  <c r="D77" i="175"/>
  <c r="H77" i="175" s="1"/>
  <c r="D76" i="175"/>
  <c r="H76" i="175" s="1"/>
  <c r="D60" i="175"/>
  <c r="H60" i="175" s="1"/>
  <c r="D45" i="175"/>
  <c r="F45" i="175" s="1"/>
  <c r="D41" i="175"/>
  <c r="H41" i="175" s="1"/>
  <c r="D40" i="175"/>
  <c r="H40" i="175" s="1"/>
  <c r="D39" i="175"/>
  <c r="H39" i="175" s="1"/>
  <c r="D37" i="175"/>
  <c r="H37" i="175" s="1"/>
  <c r="D31" i="175"/>
  <c r="H31" i="175" s="1"/>
  <c r="D30" i="175"/>
  <c r="H30" i="175" s="1"/>
  <c r="D29" i="175"/>
  <c r="F29" i="175" s="1"/>
  <c r="D28" i="175"/>
  <c r="F28" i="175" s="1"/>
  <c r="D25" i="175"/>
  <c r="H25" i="175" s="1"/>
  <c r="D24" i="175"/>
  <c r="H24" i="175" s="1"/>
  <c r="D23" i="175"/>
  <c r="H23" i="175" s="1"/>
  <c r="D21" i="175"/>
  <c r="H21" i="175" s="1"/>
  <c r="D20" i="175"/>
  <c r="H20" i="175" s="1"/>
  <c r="D19" i="175"/>
  <c r="F19" i="175" s="1"/>
  <c r="D18" i="175"/>
  <c r="F18" i="175" s="1"/>
  <c r="D17" i="175"/>
  <c r="F17" i="175" s="1"/>
  <c r="D13" i="175"/>
  <c r="H13" i="175" s="1"/>
  <c r="D12" i="175"/>
  <c r="H12" i="175" s="1"/>
  <c r="D9" i="175"/>
  <c r="F9" i="175" s="1"/>
  <c r="D8" i="175"/>
  <c r="H8" i="175" s="1"/>
  <c r="J2" i="175"/>
  <c r="F76" i="175" l="1"/>
  <c r="F20" i="175"/>
  <c r="H17" i="175"/>
  <c r="H45" i="175"/>
  <c r="H29" i="175"/>
  <c r="F30" i="175"/>
  <c r="F12" i="175"/>
  <c r="F37" i="175"/>
  <c r="H9" i="175"/>
  <c r="F13" i="175"/>
  <c r="H18" i="175"/>
  <c r="F77" i="175"/>
  <c r="F24" i="175"/>
  <c r="F40" i="175"/>
  <c r="H79" i="175"/>
  <c r="F85" i="175"/>
  <c r="F25" i="175"/>
  <c r="F41" i="175"/>
  <c r="H19" i="175"/>
  <c r="H28" i="175"/>
  <c r="F31" i="175"/>
  <c r="F39" i="175"/>
  <c r="F78" i="175"/>
  <c r="F8" i="175"/>
  <c r="F60" i="173" l="1"/>
  <c r="G28" i="174" s="1"/>
  <c r="F22" i="156" l="1"/>
  <c r="D40" i="172" l="1"/>
  <c r="G29" i="174" l="1"/>
  <c r="I29" i="174" s="1"/>
  <c r="G10" i="174"/>
  <c r="D10" i="174"/>
  <c r="E36" i="104"/>
  <c r="E9" i="174" s="1"/>
  <c r="F9" i="174" s="1"/>
  <c r="J2" i="174"/>
  <c r="E60" i="173" l="1"/>
  <c r="E28" i="174" s="1"/>
  <c r="D60" i="173"/>
  <c r="D28" i="174" s="1"/>
  <c r="F40" i="172"/>
  <c r="E40" i="172"/>
  <c r="G40" i="172"/>
  <c r="F31" i="171"/>
  <c r="E31" i="171"/>
  <c r="D31" i="171"/>
  <c r="G31" i="171" s="1"/>
  <c r="F40" i="170"/>
  <c r="E40" i="170"/>
  <c r="D40" i="170"/>
  <c r="G40" i="170" s="1"/>
  <c r="F28" i="174" l="1"/>
  <c r="I28" i="174"/>
  <c r="H60" i="173"/>
  <c r="F40" i="154"/>
  <c r="F40" i="169" l="1"/>
  <c r="E40" i="169"/>
  <c r="D40" i="169"/>
  <c r="G40" i="169" s="1"/>
  <c r="F40" i="168"/>
  <c r="E40" i="168"/>
  <c r="D40" i="168"/>
  <c r="G40" i="168" s="1"/>
  <c r="F40" i="167"/>
  <c r="E40" i="167"/>
  <c r="D40" i="167"/>
  <c r="G40" i="167" s="1"/>
  <c r="F30" i="107"/>
  <c r="H30" i="107" s="1"/>
  <c r="F40" i="165"/>
  <c r="E40" i="165"/>
  <c r="D40" i="165"/>
  <c r="G40" i="165" s="1"/>
  <c r="F40" i="164"/>
  <c r="E40" i="164"/>
  <c r="D40" i="164"/>
  <c r="G40" i="164" s="1"/>
  <c r="F40" i="163"/>
  <c r="E40" i="163"/>
  <c r="D40" i="163"/>
  <c r="G40" i="163" s="1"/>
  <c r="F40" i="162"/>
  <c r="E40" i="162"/>
  <c r="D40" i="162"/>
  <c r="F40" i="161"/>
  <c r="E40" i="161"/>
  <c r="D40" i="161"/>
  <c r="G40" i="161" s="1"/>
  <c r="F40" i="160"/>
  <c r="E40" i="160"/>
  <c r="D40" i="160"/>
  <c r="F40" i="159"/>
  <c r="G40" i="159" s="1"/>
  <c r="I7" i="174" s="1"/>
  <c r="E40" i="159"/>
  <c r="D40" i="159"/>
  <c r="F40" i="158"/>
  <c r="E40" i="158"/>
  <c r="D40" i="158"/>
  <c r="G40" i="158" s="1"/>
  <c r="F40" i="157"/>
  <c r="E40" i="157"/>
  <c r="D40" i="157"/>
  <c r="E22" i="156"/>
  <c r="D22" i="156"/>
  <c r="G22" i="156" s="1"/>
  <c r="F40" i="155"/>
  <c r="E40" i="155"/>
  <c r="D40" i="155"/>
  <c r="G40" i="155" s="1"/>
  <c r="E40" i="154"/>
  <c r="D40" i="154"/>
  <c r="F40" i="153"/>
  <c r="G40" i="153" s="1"/>
  <c r="E40" i="153"/>
  <c r="D40" i="153"/>
  <c r="F40" i="152"/>
  <c r="E40" i="152"/>
  <c r="D40" i="152"/>
  <c r="F40" i="151"/>
  <c r="G40" i="151" s="1"/>
  <c r="E40" i="151"/>
  <c r="D40" i="151"/>
  <c r="F21" i="150"/>
  <c r="E21" i="150"/>
  <c r="D21" i="150"/>
  <c r="F40" i="144"/>
  <c r="E40" i="144"/>
  <c r="D40" i="144"/>
  <c r="F40" i="143"/>
  <c r="E40" i="143"/>
  <c r="D40" i="143"/>
  <c r="G40" i="143" s="1"/>
  <c r="F40" i="142"/>
  <c r="E40" i="142"/>
  <c r="D40" i="142"/>
  <c r="F40" i="141"/>
  <c r="E40" i="141"/>
  <c r="D40" i="141"/>
  <c r="F40" i="140"/>
  <c r="E40" i="140"/>
  <c r="D40" i="140"/>
  <c r="F40" i="139"/>
  <c r="E40" i="139"/>
  <c r="D40" i="139"/>
  <c r="G40" i="144" l="1"/>
  <c r="G40" i="157"/>
  <c r="G40" i="162"/>
  <c r="G40" i="154"/>
  <c r="G40" i="160"/>
  <c r="G13" i="174"/>
  <c r="I13" i="174" s="1"/>
  <c r="D32" i="107"/>
  <c r="D33" i="107"/>
  <c r="G21" i="150"/>
  <c r="G40" i="152"/>
  <c r="G40" i="141"/>
  <c r="G40" i="142"/>
  <c r="G40" i="140"/>
  <c r="G40" i="139"/>
  <c r="F40" i="130"/>
  <c r="G50" i="174" s="1"/>
  <c r="E40" i="130"/>
  <c r="E50" i="174" s="1"/>
  <c r="D40" i="130"/>
  <c r="F40" i="129"/>
  <c r="G32" i="174" s="1"/>
  <c r="E40" i="129"/>
  <c r="E32" i="174" s="1"/>
  <c r="D40" i="129"/>
  <c r="F40" i="128"/>
  <c r="E40" i="128"/>
  <c r="E49" i="174" s="1"/>
  <c r="D40" i="128"/>
  <c r="F24" i="127"/>
  <c r="G48" i="174" s="1"/>
  <c r="E24" i="127"/>
  <c r="E48" i="174" s="1"/>
  <c r="D24" i="127"/>
  <c r="G47" i="174"/>
  <c r="E37" i="126"/>
  <c r="E47" i="174" s="1"/>
  <c r="D37" i="126"/>
  <c r="D47" i="174" l="1"/>
  <c r="H37" i="126"/>
  <c r="H40" i="128"/>
  <c r="D49" i="174"/>
  <c r="D48" i="174"/>
  <c r="H24" i="127"/>
  <c r="I48" i="174" s="1"/>
  <c r="F48" i="174" s="1"/>
  <c r="D50" i="174"/>
  <c r="I50" i="174" s="1"/>
  <c r="F50" i="174" s="1"/>
  <c r="H40" i="130"/>
  <c r="I47" i="174"/>
  <c r="F47" i="174" s="1"/>
  <c r="G49" i="174"/>
  <c r="I49" i="174" s="1"/>
  <c r="H40" i="129"/>
  <c r="D32" i="174"/>
  <c r="I32" i="174" s="1"/>
  <c r="F40" i="124"/>
  <c r="E40" i="124"/>
  <c r="D40" i="124"/>
  <c r="F49" i="174" l="1"/>
  <c r="F32" i="174"/>
  <c r="G40" i="124"/>
  <c r="E31" i="100" l="1"/>
  <c r="E40" i="117"/>
  <c r="E42" i="174" s="1"/>
  <c r="E40" i="116"/>
  <c r="D40" i="116"/>
  <c r="D36" i="174" s="1"/>
  <c r="I36" i="174" s="1"/>
  <c r="F40" i="114"/>
  <c r="E40" i="114"/>
  <c r="D40" i="114"/>
  <c r="U66" i="96"/>
  <c r="F28" i="110"/>
  <c r="E28" i="110"/>
  <c r="E39" i="174" s="1"/>
  <c r="D28" i="110"/>
  <c r="D39" i="174" s="1"/>
  <c r="D26" i="108"/>
  <c r="D14" i="174" s="1"/>
  <c r="F14" i="174" s="1"/>
  <c r="F26" i="108"/>
  <c r="H26" i="108" s="1"/>
  <c r="I14" i="174" s="1"/>
  <c r="H40" i="116" l="1"/>
  <c r="G39" i="174"/>
  <c r="H28" i="110"/>
  <c r="G14" i="174"/>
  <c r="D28" i="108"/>
  <c r="D29" i="108"/>
  <c r="G40" i="114"/>
  <c r="F46" i="106"/>
  <c r="G27" i="174" s="1"/>
  <c r="D46" i="106"/>
  <c r="D27" i="174" s="1"/>
  <c r="I27" i="174" l="1"/>
  <c r="F27" i="174"/>
  <c r="I39" i="174"/>
  <c r="F39" i="174" s="1"/>
  <c r="D48" i="106"/>
  <c r="H46" i="106"/>
  <c r="D49" i="106" s="1"/>
  <c r="E36" i="105"/>
  <c r="J40" i="105" s="1"/>
  <c r="E10" i="174" l="1"/>
  <c r="F10" i="174" s="1"/>
  <c r="E29" i="174"/>
  <c r="F29" i="174" s="1"/>
  <c r="D31" i="100"/>
  <c r="F31" i="100" s="1"/>
  <c r="F33" i="102" l="1"/>
  <c r="G12" i="174" s="1"/>
  <c r="I12" i="174" s="1"/>
  <c r="E12" i="174"/>
  <c r="F12" i="174" s="1"/>
  <c r="H33" i="102" l="1"/>
  <c r="D36" i="102" s="1"/>
  <c r="D35" i="102"/>
  <c r="D11" i="174"/>
  <c r="H31" i="96"/>
  <c r="F11" i="174" l="1"/>
  <c r="I11" i="174"/>
  <c r="C31" i="96"/>
  <c r="O49" i="96" l="1"/>
  <c r="O48" i="96"/>
  <c r="O70" i="96" l="1"/>
  <c r="C49" i="96" l="1"/>
  <c r="C54" i="96"/>
  <c r="H28" i="96"/>
  <c r="C55" i="96" l="1"/>
  <c r="C45" i="96"/>
  <c r="E21" i="86" l="1"/>
  <c r="C21" i="96"/>
  <c r="O60" i="96"/>
  <c r="O100" i="96" l="1"/>
  <c r="O44" i="96"/>
  <c r="H98" i="96" l="1"/>
  <c r="C27" i="96" l="1"/>
  <c r="C100" i="96"/>
  <c r="M87" i="96"/>
  <c r="M60" i="96"/>
  <c r="H60" i="96" l="1"/>
  <c r="M38" i="96" l="1"/>
  <c r="M42" i="96"/>
  <c r="G745" i="67" l="1"/>
  <c r="H35" i="96" l="1"/>
  <c r="D60" i="8" l="1"/>
  <c r="H60" i="8" s="1"/>
  <c r="O38" i="96" l="1"/>
  <c r="H228" i="98" l="1"/>
  <c r="Y228" i="98" s="1"/>
  <c r="H253" i="98" s="1"/>
  <c r="Y253" i="98" s="1"/>
  <c r="H227" i="98"/>
  <c r="Y227" i="98" s="1"/>
  <c r="H252" i="98" s="1"/>
  <c r="Y252" i="98" s="1"/>
  <c r="H205" i="98"/>
  <c r="Y205" i="98" s="1"/>
  <c r="H204" i="98"/>
  <c r="Y204" i="98" s="1"/>
  <c r="H183" i="98"/>
  <c r="Y183" i="98" s="1"/>
  <c r="H182" i="98"/>
  <c r="Y182" i="98" s="1"/>
  <c r="H162" i="98"/>
  <c r="Y162" i="98" s="1"/>
  <c r="H161" i="98"/>
  <c r="Y161" i="98" s="1"/>
  <c r="H139" i="98"/>
  <c r="Y139" i="98" s="1"/>
  <c r="Y138" i="98"/>
  <c r="H138" i="98"/>
  <c r="H117" i="98"/>
  <c r="Y117" i="98" s="1"/>
  <c r="H116" i="98"/>
  <c r="Y116" i="98" s="1"/>
  <c r="Y98" i="98"/>
  <c r="Y97" i="98"/>
  <c r="Y96" i="98"/>
  <c r="H95" i="98"/>
  <c r="Y95" i="98" s="1"/>
  <c r="H94" i="98"/>
  <c r="Y94" i="98" s="1"/>
  <c r="Y75" i="98"/>
  <c r="Y74" i="98"/>
  <c r="Y73" i="98"/>
  <c r="H72" i="98"/>
  <c r="Y72" i="98" s="1"/>
  <c r="H71" i="98"/>
  <c r="Y71" i="98" s="1"/>
  <c r="Y54" i="98"/>
  <c r="Y53" i="98"/>
  <c r="Y52" i="98"/>
  <c r="Y51" i="98"/>
  <c r="H50" i="98"/>
  <c r="Y50" i="98" s="1"/>
  <c r="Y16" i="98"/>
  <c r="Y15" i="98"/>
  <c r="Y14" i="98"/>
  <c r="Y13" i="98"/>
  <c r="Y12" i="98"/>
  <c r="H70" i="96" l="1"/>
  <c r="D31" i="95" l="1"/>
  <c r="F17" i="95"/>
  <c r="F18" i="95" s="1"/>
  <c r="F17" i="28" l="1"/>
  <c r="F18" i="28" s="1"/>
  <c r="F19" i="28" s="1"/>
  <c r="F20" i="28" s="1"/>
  <c r="F17" i="68"/>
  <c r="F18" i="68" s="1"/>
  <c r="F19" i="68" s="1"/>
  <c r="F20" i="68" s="1"/>
  <c r="F21" i="68" s="1"/>
  <c r="F22" i="68" s="1"/>
  <c r="F18" i="26"/>
  <c r="F19" i="26" s="1"/>
  <c r="D31" i="26"/>
  <c r="D32" i="175" s="1"/>
  <c r="H86" i="8"/>
  <c r="H87" i="8"/>
  <c r="H88" i="8"/>
  <c r="H89" i="8"/>
  <c r="H90" i="8"/>
  <c r="D21" i="8"/>
  <c r="H21" i="8" s="1"/>
  <c r="D23" i="8"/>
  <c r="H23" i="8" s="1"/>
  <c r="H32" i="175" l="1"/>
  <c r="F32" i="175"/>
  <c r="D22" i="8"/>
  <c r="H22" i="8" s="1"/>
  <c r="D22" i="175"/>
  <c r="H22" i="175" s="1"/>
  <c r="D31" i="91"/>
  <c r="D31" i="90" l="1"/>
  <c r="D31" i="89" l="1"/>
  <c r="D28" i="81"/>
  <c r="D31" i="82"/>
  <c r="D32" i="84"/>
  <c r="D30" i="85"/>
  <c r="D31" i="86"/>
  <c r="D33" i="87"/>
  <c r="D31" i="88"/>
  <c r="D20" i="8" l="1"/>
  <c r="D85" i="8"/>
  <c r="F85" i="8" s="1"/>
  <c r="H85" i="8" l="1"/>
  <c r="F20" i="8"/>
  <c r="H20" i="8"/>
  <c r="D31" i="78" l="1"/>
  <c r="D82" i="8" l="1"/>
  <c r="D82" i="175"/>
  <c r="F82" i="8"/>
  <c r="H82" i="8"/>
  <c r="F82" i="175" l="1"/>
  <c r="H82" i="175"/>
  <c r="D29" i="8"/>
  <c r="D24" i="8"/>
  <c r="H24" i="8" s="1"/>
  <c r="D41" i="8"/>
  <c r="D31" i="76"/>
  <c r="D28" i="29"/>
  <c r="D81" i="8"/>
  <c r="D76" i="8"/>
  <c r="D31" i="73"/>
  <c r="D81" i="175" s="1"/>
  <c r="D31" i="74"/>
  <c r="D80" i="175" s="1"/>
  <c r="D79" i="8"/>
  <c r="D78" i="8"/>
  <c r="D77" i="8"/>
  <c r="G561" i="67"/>
  <c r="H561" i="67"/>
  <c r="G560" i="67"/>
  <c r="H560" i="67"/>
  <c r="G562" i="67"/>
  <c r="H562" i="67"/>
  <c r="D83" i="8" l="1"/>
  <c r="D83" i="175"/>
  <c r="D23" i="174"/>
  <c r="H28" i="29"/>
  <c r="H80" i="175"/>
  <c r="F80" i="175"/>
  <c r="F81" i="175"/>
  <c r="H81" i="175"/>
  <c r="D80" i="8"/>
  <c r="D36" i="8"/>
  <c r="D36" i="175"/>
  <c r="H78" i="8"/>
  <c r="F78" i="8"/>
  <c r="H79" i="8"/>
  <c r="F79" i="8"/>
  <c r="H80" i="8"/>
  <c r="F80" i="8"/>
  <c r="F24" i="8"/>
  <c r="H81" i="8"/>
  <c r="F81" i="8"/>
  <c r="H36" i="8"/>
  <c r="F36" i="8"/>
  <c r="F29" i="8"/>
  <c r="H29" i="8"/>
  <c r="H41" i="8"/>
  <c r="F41" i="8"/>
  <c r="F76" i="8"/>
  <c r="H76" i="8"/>
  <c r="F83" i="8"/>
  <c r="H83" i="8"/>
  <c r="F77" i="8"/>
  <c r="H77" i="8"/>
  <c r="I561" i="67"/>
  <c r="I560" i="67"/>
  <c r="I562" i="67"/>
  <c r="H382" i="67"/>
  <c r="G487" i="67"/>
  <c r="H487" i="67"/>
  <c r="H83" i="175" l="1"/>
  <c r="F83" i="175"/>
  <c r="F23" i="174"/>
  <c r="I23" i="174"/>
  <c r="F36" i="175"/>
  <c r="H36" i="175"/>
  <c r="I487" i="67"/>
  <c r="G579" i="67" l="1"/>
  <c r="H579" i="67"/>
  <c r="D31" i="68"/>
  <c r="D35" i="8" l="1"/>
  <c r="D35" i="175"/>
  <c r="H35" i="8"/>
  <c r="F35" i="8"/>
  <c r="I579" i="67"/>
  <c r="F35" i="175" l="1"/>
  <c r="H35" i="175"/>
  <c r="H753" i="67"/>
  <c r="G753" i="67"/>
  <c r="H752" i="67"/>
  <c r="G752" i="67"/>
  <c r="H751" i="67"/>
  <c r="G751" i="67"/>
  <c r="H573" i="67"/>
  <c r="G573" i="67"/>
  <c r="H506" i="67"/>
  <c r="G506" i="67"/>
  <c r="H569" i="67"/>
  <c r="G569" i="67"/>
  <c r="H336" i="67"/>
  <c r="G336" i="67"/>
  <c r="H335" i="67"/>
  <c r="G335" i="67"/>
  <c r="H313" i="67"/>
  <c r="G313" i="67"/>
  <c r="H467" i="67"/>
  <c r="G467" i="67"/>
  <c r="H394" i="67"/>
  <c r="G394" i="67"/>
  <c r="H395" i="67"/>
  <c r="G395" i="67"/>
  <c r="H316" i="67"/>
  <c r="G316" i="67"/>
  <c r="H610" i="67"/>
  <c r="G610" i="67"/>
  <c r="H300" i="67"/>
  <c r="G300" i="67"/>
  <c r="H76" i="67"/>
  <c r="G76" i="67"/>
  <c r="H376" i="67"/>
  <c r="G376" i="67"/>
  <c r="H378" i="67"/>
  <c r="G378" i="67"/>
  <c r="H377" i="67"/>
  <c r="G377" i="67"/>
  <c r="H385" i="67"/>
  <c r="G385" i="67"/>
  <c r="H544" i="67"/>
  <c r="G544" i="67"/>
  <c r="H545" i="67"/>
  <c r="G545" i="67"/>
  <c r="H450" i="67"/>
  <c r="G450" i="67"/>
  <c r="H449" i="67"/>
  <c r="G449" i="67"/>
  <c r="H472" i="67"/>
  <c r="G472" i="67"/>
  <c r="H471" i="67"/>
  <c r="G471" i="67"/>
  <c r="H470" i="67"/>
  <c r="G470" i="67"/>
  <c r="H441" i="67"/>
  <c r="G441" i="67"/>
  <c r="H440" i="67"/>
  <c r="G440" i="67"/>
  <c r="H442" i="67"/>
  <c r="G442" i="67"/>
  <c r="H443" i="67"/>
  <c r="G443" i="67"/>
  <c r="H678" i="67"/>
  <c r="G678" i="67"/>
  <c r="H312" i="67"/>
  <c r="G312" i="67"/>
  <c r="H685" i="67"/>
  <c r="G685" i="67"/>
  <c r="H343" i="67"/>
  <c r="G343" i="67"/>
  <c r="H331" i="67"/>
  <c r="G331" i="67"/>
  <c r="H606" i="67"/>
  <c r="G606" i="67"/>
  <c r="H580" i="67"/>
  <c r="G580" i="67"/>
  <c r="H393" i="67"/>
  <c r="G393" i="67"/>
  <c r="H327" i="67"/>
  <c r="G327" i="67"/>
  <c r="H715" i="67"/>
  <c r="G715" i="67"/>
  <c r="H714" i="67"/>
  <c r="G714" i="67"/>
  <c r="H713" i="67"/>
  <c r="G713" i="67"/>
  <c r="H712" i="67"/>
  <c r="G712" i="67"/>
  <c r="H711" i="67"/>
  <c r="G711" i="67"/>
  <c r="H710" i="67"/>
  <c r="G710" i="67"/>
  <c r="H709" i="67"/>
  <c r="G709" i="67"/>
  <c r="H708" i="67"/>
  <c r="G708" i="67"/>
  <c r="H707" i="67"/>
  <c r="G707" i="67"/>
  <c r="H706" i="67"/>
  <c r="G706" i="67"/>
  <c r="H705" i="67"/>
  <c r="G705" i="67"/>
  <c r="H704" i="67"/>
  <c r="G704" i="67"/>
  <c r="H703" i="67"/>
  <c r="G703" i="67"/>
  <c r="H702" i="67"/>
  <c r="G702" i="67"/>
  <c r="H701" i="67"/>
  <c r="G701" i="67"/>
  <c r="H700" i="67"/>
  <c r="G700" i="67"/>
  <c r="H699" i="67"/>
  <c r="G699" i="67"/>
  <c r="H698" i="67"/>
  <c r="G698" i="67"/>
  <c r="H697" i="67"/>
  <c r="G697" i="67"/>
  <c r="H696" i="67"/>
  <c r="G696" i="67"/>
  <c r="H695" i="67"/>
  <c r="G695" i="67"/>
  <c r="H694" i="67"/>
  <c r="G694" i="67"/>
  <c r="H693" i="67"/>
  <c r="G693" i="67"/>
  <c r="H692" i="67"/>
  <c r="G692" i="67"/>
  <c r="H691" i="67"/>
  <c r="G691" i="67"/>
  <c r="H690" i="67"/>
  <c r="G690" i="67"/>
  <c r="H689" i="67"/>
  <c r="G689" i="67"/>
  <c r="H688" i="67"/>
  <c r="G688" i="67"/>
  <c r="H612" i="67"/>
  <c r="G612" i="67"/>
  <c r="H392" i="67"/>
  <c r="G392" i="67"/>
  <c r="H391" i="67"/>
  <c r="G391" i="67"/>
  <c r="H332" i="67"/>
  <c r="G332" i="67"/>
  <c r="H482" i="67"/>
  <c r="G482" i="67"/>
  <c r="H451" i="67"/>
  <c r="G451" i="67"/>
  <c r="H340" i="67"/>
  <c r="G340" i="67"/>
  <c r="H650" i="67"/>
  <c r="G650" i="67"/>
  <c r="H310" i="67"/>
  <c r="G310" i="67"/>
  <c r="H368" i="67"/>
  <c r="G368" i="67"/>
  <c r="H388" i="67"/>
  <c r="G388" i="67"/>
  <c r="H631" i="67"/>
  <c r="G631" i="67"/>
  <c r="H540" i="67"/>
  <c r="G540" i="67"/>
  <c r="H670" i="67"/>
  <c r="G670" i="67"/>
  <c r="H552" i="67"/>
  <c r="G552" i="67"/>
  <c r="H656" i="67"/>
  <c r="G656" i="67"/>
  <c r="H324" i="67"/>
  <c r="G324" i="67"/>
  <c r="H546" i="67"/>
  <c r="G546" i="67"/>
  <c r="H466" i="67"/>
  <c r="G466" i="67"/>
  <c r="H626" i="67"/>
  <c r="G626" i="67"/>
  <c r="H387" i="67"/>
  <c r="G387" i="67"/>
  <c r="H390" i="67"/>
  <c r="G390" i="67"/>
  <c r="H605" i="67"/>
  <c r="G605" i="67"/>
  <c r="H342" i="67"/>
  <c r="G342" i="67"/>
  <c r="H663" i="67"/>
  <c r="G663" i="67"/>
  <c r="H662" i="67"/>
  <c r="G662" i="67"/>
  <c r="H661" i="67"/>
  <c r="G661" i="67"/>
  <c r="H520" i="67"/>
  <c r="G520" i="67"/>
  <c r="H519" i="67"/>
  <c r="G519" i="67"/>
  <c r="H585" i="67"/>
  <c r="G585" i="67"/>
  <c r="H719" i="67"/>
  <c r="G719" i="67"/>
  <c r="H724" i="67"/>
  <c r="G724" i="67"/>
  <c r="H723" i="67"/>
  <c r="G723" i="67"/>
  <c r="H722" i="67"/>
  <c r="G722" i="67"/>
  <c r="H720" i="67"/>
  <c r="G720" i="67"/>
  <c r="H721" i="67"/>
  <c r="G721" i="67"/>
  <c r="H725" i="67"/>
  <c r="G725" i="67"/>
  <c r="H548" i="67"/>
  <c r="G548" i="67"/>
  <c r="H550" i="67"/>
  <c r="G550" i="67"/>
  <c r="H549" i="67"/>
  <c r="G549" i="67"/>
  <c r="H677" i="67"/>
  <c r="G677" i="67"/>
  <c r="H686" i="67"/>
  <c r="G686" i="67"/>
  <c r="H668" i="67"/>
  <c r="G668" i="67"/>
  <c r="H384" i="67"/>
  <c r="G384" i="67"/>
  <c r="H465" i="67"/>
  <c r="G465" i="67"/>
  <c r="H642" i="67"/>
  <c r="G642" i="67"/>
  <c r="H641" i="67"/>
  <c r="G641" i="67"/>
  <c r="H640" i="67"/>
  <c r="G640" i="67"/>
  <c r="H639" i="67"/>
  <c r="G639" i="67"/>
  <c r="H716" i="67"/>
  <c r="G716" i="67"/>
  <c r="H687" i="67"/>
  <c r="G687" i="67"/>
  <c r="H718" i="67"/>
  <c r="G718" i="67"/>
  <c r="H717" i="67"/>
  <c r="G717" i="67"/>
  <c r="H302" i="67"/>
  <c r="G302" i="67"/>
  <c r="H572" i="67"/>
  <c r="G572" i="67"/>
  <c r="H571" i="67"/>
  <c r="G571" i="67"/>
  <c r="H521" i="67"/>
  <c r="G521" i="67"/>
  <c r="H523" i="67"/>
  <c r="G523" i="67"/>
  <c r="H522" i="67"/>
  <c r="G522" i="67"/>
  <c r="H307" i="67"/>
  <c r="G307" i="67"/>
  <c r="H304" i="67"/>
  <c r="G304" i="67"/>
  <c r="H649" i="67"/>
  <c r="G649" i="67"/>
  <c r="H648" i="67"/>
  <c r="G648" i="67"/>
  <c r="H484" i="67"/>
  <c r="G484" i="67"/>
  <c r="H513" i="67"/>
  <c r="G513" i="67"/>
  <c r="H496" i="67"/>
  <c r="G496" i="67"/>
  <c r="H515" i="67"/>
  <c r="G515" i="67"/>
  <c r="H483" i="67"/>
  <c r="G483" i="67"/>
  <c r="H517" i="67"/>
  <c r="G517" i="67"/>
  <c r="H514" i="67"/>
  <c r="G514" i="67"/>
  <c r="H493" i="67"/>
  <c r="G493" i="67"/>
  <c r="H492" i="67"/>
  <c r="G492" i="67"/>
  <c r="H491" i="67"/>
  <c r="G491" i="67"/>
  <c r="H489" i="67"/>
  <c r="G489" i="67"/>
  <c r="H490" i="67"/>
  <c r="G490" i="67"/>
  <c r="H508" i="67"/>
  <c r="G508" i="67"/>
  <c r="H510" i="67"/>
  <c r="G510" i="67"/>
  <c r="H509" i="67"/>
  <c r="G509" i="67"/>
  <c r="H507" i="67"/>
  <c r="G507" i="67"/>
  <c r="H480" i="67"/>
  <c r="G480" i="67"/>
  <c r="H481" i="67"/>
  <c r="G481" i="67"/>
  <c r="H478" i="67"/>
  <c r="G478" i="67"/>
  <c r="H479" i="67"/>
  <c r="G479" i="67"/>
  <c r="H495" i="67"/>
  <c r="G495" i="67"/>
  <c r="H494" i="67"/>
  <c r="G494" i="67"/>
  <c r="H505" i="67"/>
  <c r="G505" i="67"/>
  <c r="H486" i="67"/>
  <c r="G486" i="67"/>
  <c r="H485" i="67"/>
  <c r="G485" i="67"/>
  <c r="H518" i="67"/>
  <c r="G518" i="67"/>
  <c r="H488" i="67"/>
  <c r="G488" i="67"/>
  <c r="H511" i="67"/>
  <c r="G511" i="67"/>
  <c r="H512" i="67"/>
  <c r="G512" i="67"/>
  <c r="H459" i="67"/>
  <c r="G459" i="67"/>
  <c r="H458" i="67"/>
  <c r="G458" i="67"/>
  <c r="H457" i="67"/>
  <c r="G457" i="67"/>
  <c r="H456" i="67"/>
  <c r="G456" i="67"/>
  <c r="H455" i="67"/>
  <c r="G455" i="67"/>
  <c r="H454" i="67"/>
  <c r="G454" i="67"/>
  <c r="H320" i="67"/>
  <c r="G320" i="67"/>
  <c r="H319" i="67"/>
  <c r="G319" i="67"/>
  <c r="H322" i="67"/>
  <c r="G322" i="67"/>
  <c r="H321" i="67"/>
  <c r="G321" i="67"/>
  <c r="H516" i="67"/>
  <c r="G516" i="67"/>
  <c r="H389" i="67"/>
  <c r="G389" i="67"/>
  <c r="H726" i="67"/>
  <c r="G726" i="67"/>
  <c r="H737" i="67"/>
  <c r="G737" i="67"/>
  <c r="H738" i="67"/>
  <c r="G738" i="67"/>
  <c r="H736" i="67"/>
  <c r="G736" i="67"/>
  <c r="H735" i="67"/>
  <c r="G735" i="67"/>
  <c r="H734" i="67"/>
  <c r="G734" i="67"/>
  <c r="H733" i="67"/>
  <c r="G733" i="67"/>
  <c r="H732" i="67"/>
  <c r="G732" i="67"/>
  <c r="H731" i="67"/>
  <c r="G731" i="67"/>
  <c r="H730" i="67"/>
  <c r="G730" i="67"/>
  <c r="H727" i="67"/>
  <c r="G727" i="67"/>
  <c r="H729" i="67"/>
  <c r="G729" i="67"/>
  <c r="H728" i="67"/>
  <c r="G728" i="67"/>
  <c r="H599" i="67"/>
  <c r="G599" i="67"/>
  <c r="H596" i="67"/>
  <c r="G596" i="67"/>
  <c r="H594" i="67"/>
  <c r="G594" i="67"/>
  <c r="H593" i="67"/>
  <c r="G593" i="67"/>
  <c r="H603" i="67"/>
  <c r="G603" i="67"/>
  <c r="H602" i="67"/>
  <c r="G602" i="67"/>
  <c r="H601" i="67"/>
  <c r="G601" i="67"/>
  <c r="H600" i="67"/>
  <c r="G600" i="67"/>
  <c r="H598" i="67"/>
  <c r="G598" i="67"/>
  <c r="H595" i="67"/>
  <c r="G595" i="67"/>
  <c r="H597" i="67"/>
  <c r="G597" i="67"/>
  <c r="H592" i="67"/>
  <c r="G592" i="67"/>
  <c r="H462" i="67"/>
  <c r="G462" i="67"/>
  <c r="H461" i="67"/>
  <c r="G461" i="67"/>
  <c r="H460" i="67"/>
  <c r="G460" i="67"/>
  <c r="H744" i="67"/>
  <c r="G744" i="67"/>
  <c r="H745" i="67"/>
  <c r="H747" i="67"/>
  <c r="G747" i="67"/>
  <c r="H746" i="67"/>
  <c r="G746" i="67"/>
  <c r="H750" i="67"/>
  <c r="G750" i="67"/>
  <c r="H749" i="67"/>
  <c r="G749" i="67"/>
  <c r="H748" i="67"/>
  <c r="G748" i="67"/>
  <c r="H582" i="67"/>
  <c r="G582" i="67"/>
  <c r="H534" i="67"/>
  <c r="G534" i="67"/>
  <c r="H533" i="67"/>
  <c r="G533" i="67"/>
  <c r="H532" i="67"/>
  <c r="G532" i="67"/>
  <c r="H531" i="67"/>
  <c r="G531" i="67"/>
  <c r="H530" i="67"/>
  <c r="G530" i="67"/>
  <c r="H529" i="67"/>
  <c r="G529" i="67"/>
  <c r="H528" i="67"/>
  <c r="G528" i="67"/>
  <c r="H527" i="67"/>
  <c r="G527" i="67"/>
  <c r="H526" i="67"/>
  <c r="G526" i="67"/>
  <c r="H383" i="67"/>
  <c r="G383" i="67"/>
  <c r="H584" i="67"/>
  <c r="G584" i="67"/>
  <c r="H469" i="67"/>
  <c r="G469" i="67"/>
  <c r="H667" i="67"/>
  <c r="G667" i="67"/>
  <c r="H323" i="67"/>
  <c r="G323" i="67"/>
  <c r="H684" i="67"/>
  <c r="G684" i="67"/>
  <c r="H315" i="67"/>
  <c r="G315" i="67"/>
  <c r="H504" i="67"/>
  <c r="G504" i="67"/>
  <c r="H468" i="67"/>
  <c r="G468" i="67"/>
  <c r="H570" i="67"/>
  <c r="G570" i="67"/>
  <c r="H563" i="67"/>
  <c r="G563" i="67"/>
  <c r="H317" i="67"/>
  <c r="G317" i="67"/>
  <c r="H311" i="67"/>
  <c r="G311" i="67"/>
  <c r="H524" i="67"/>
  <c r="G524" i="67"/>
  <c r="H591" i="67"/>
  <c r="G591" i="67"/>
  <c r="H673" i="67"/>
  <c r="G673" i="67"/>
  <c r="H674" i="67"/>
  <c r="G674" i="67"/>
  <c r="H669" i="67"/>
  <c r="G669" i="67"/>
  <c r="H396" i="67"/>
  <c r="G396" i="67"/>
  <c r="H380" i="67"/>
  <c r="G380" i="67"/>
  <c r="H338" i="67"/>
  <c r="G338" i="67"/>
  <c r="H590" i="67"/>
  <c r="G590" i="67"/>
  <c r="H341" i="67"/>
  <c r="G341" i="67"/>
  <c r="H330" i="67"/>
  <c r="G330" i="67"/>
  <c r="H547" i="67"/>
  <c r="G547" i="67"/>
  <c r="H447" i="67"/>
  <c r="G447" i="67"/>
  <c r="H682" i="67"/>
  <c r="G682" i="67"/>
  <c r="H303" i="67"/>
  <c r="G303" i="67"/>
  <c r="H473" i="67"/>
  <c r="G473" i="67"/>
  <c r="H325" i="67"/>
  <c r="G325" i="67"/>
  <c r="H637" i="67"/>
  <c r="G637" i="67"/>
  <c r="H646" i="67"/>
  <c r="G646" i="67"/>
  <c r="H643" i="67"/>
  <c r="G643" i="67"/>
  <c r="H644" i="67"/>
  <c r="G644" i="67"/>
  <c r="H638" i="67"/>
  <c r="G638" i="67"/>
  <c r="H645" i="67"/>
  <c r="G645" i="67"/>
  <c r="H647" i="67"/>
  <c r="G647" i="67"/>
  <c r="H657" i="67"/>
  <c r="G657" i="67"/>
  <c r="H675" i="67"/>
  <c r="G675" i="67"/>
  <c r="H369" i="67"/>
  <c r="G369" i="67"/>
  <c r="H347" i="67"/>
  <c r="G347" i="67"/>
  <c r="H346" i="67"/>
  <c r="G346" i="67"/>
  <c r="H345" i="67"/>
  <c r="G345" i="67"/>
  <c r="H565" i="67"/>
  <c r="G565" i="67"/>
  <c r="H381" i="67"/>
  <c r="G381" i="67"/>
  <c r="G382" i="67"/>
  <c r="H625" i="67"/>
  <c r="G625" i="67"/>
  <c r="H676" i="67"/>
  <c r="G676" i="67"/>
  <c r="H305" i="67"/>
  <c r="G305" i="67"/>
  <c r="H608" i="67"/>
  <c r="G608" i="67"/>
  <c r="H386" i="67"/>
  <c r="G386" i="67"/>
  <c r="H620" i="67"/>
  <c r="G620" i="67"/>
  <c r="H379" i="67"/>
  <c r="G379" i="67"/>
  <c r="H375" i="67"/>
  <c r="G375" i="67"/>
  <c r="H334" i="67"/>
  <c r="G334" i="67"/>
  <c r="H333" i="67"/>
  <c r="G333" i="67"/>
  <c r="H681" i="67"/>
  <c r="G681" i="67"/>
  <c r="H348" i="67"/>
  <c r="G348" i="67"/>
  <c r="H370" i="67"/>
  <c r="G370" i="67"/>
  <c r="H398" i="67"/>
  <c r="G398" i="67"/>
  <c r="H413" i="67"/>
  <c r="G413" i="67"/>
  <c r="H415" i="67"/>
  <c r="G415" i="67"/>
  <c r="H407" i="67"/>
  <c r="G407" i="67"/>
  <c r="H406" i="67"/>
  <c r="G406" i="67"/>
  <c r="H405" i="67"/>
  <c r="G405" i="67"/>
  <c r="H404" i="67"/>
  <c r="G404" i="67"/>
  <c r="H403" i="67"/>
  <c r="G403" i="67"/>
  <c r="H402" i="67"/>
  <c r="G402" i="67"/>
  <c r="H401" i="67"/>
  <c r="G401" i="67"/>
  <c r="H400" i="67"/>
  <c r="G400" i="67"/>
  <c r="H399" i="67"/>
  <c r="G399" i="67"/>
  <c r="H397" i="67"/>
  <c r="G397" i="67"/>
  <c r="H419" i="67"/>
  <c r="G419" i="67"/>
  <c r="H418" i="67"/>
  <c r="G418" i="67"/>
  <c r="H417" i="67"/>
  <c r="G417" i="67"/>
  <c r="H428" i="67"/>
  <c r="G428" i="67"/>
  <c r="H427" i="67"/>
  <c r="G427" i="67"/>
  <c r="H425" i="67"/>
  <c r="G425" i="67"/>
  <c r="H424" i="67"/>
  <c r="G424" i="67"/>
  <c r="H426" i="67"/>
  <c r="G426" i="67"/>
  <c r="H423" i="67"/>
  <c r="G423" i="67"/>
  <c r="H422" i="67"/>
  <c r="G422" i="67"/>
  <c r="H420" i="67"/>
  <c r="G420" i="67"/>
  <c r="H421" i="67"/>
  <c r="G421" i="67"/>
  <c r="H416" i="67"/>
  <c r="G416" i="67"/>
  <c r="H439" i="67"/>
  <c r="G439" i="67"/>
  <c r="H410" i="67"/>
  <c r="G410" i="67"/>
  <c r="H409" i="67"/>
  <c r="G409" i="67"/>
  <c r="H414" i="67"/>
  <c r="G414" i="67"/>
  <c r="H408" i="67"/>
  <c r="G408" i="67"/>
  <c r="H412" i="67"/>
  <c r="G412" i="67"/>
  <c r="H411" i="67"/>
  <c r="G411" i="67"/>
  <c r="H301" i="67"/>
  <c r="G301" i="67"/>
  <c r="H433" i="67"/>
  <c r="G433" i="67"/>
  <c r="H432" i="67"/>
  <c r="G432" i="67"/>
  <c r="H431" i="67"/>
  <c r="G431" i="67"/>
  <c r="H430" i="67"/>
  <c r="G430" i="67"/>
  <c r="H436" i="67"/>
  <c r="G436" i="67"/>
  <c r="H435" i="67"/>
  <c r="G435" i="67"/>
  <c r="H434" i="67"/>
  <c r="G434" i="67"/>
  <c r="H429" i="67"/>
  <c r="G429" i="67"/>
  <c r="H437" i="67"/>
  <c r="G437" i="67"/>
  <c r="H438" i="67"/>
  <c r="G438" i="67"/>
  <c r="H576" i="67"/>
  <c r="G576" i="67"/>
  <c r="H577" i="67"/>
  <c r="G577" i="67"/>
  <c r="H578" i="67"/>
  <c r="G578" i="67"/>
  <c r="H574" i="67"/>
  <c r="G574" i="67"/>
  <c r="H575" i="67"/>
  <c r="G575" i="67"/>
  <c r="H542" i="67"/>
  <c r="G542" i="67"/>
  <c r="H543" i="67"/>
  <c r="G543" i="67"/>
  <c r="H541" i="67"/>
  <c r="G541" i="67"/>
  <c r="H537" i="67"/>
  <c r="G537" i="67"/>
  <c r="H535" i="67"/>
  <c r="G535" i="67"/>
  <c r="H525" i="67"/>
  <c r="G525" i="67"/>
  <c r="H536" i="67"/>
  <c r="G536" i="67"/>
  <c r="H666" i="67"/>
  <c r="G666" i="67"/>
  <c r="H660" i="67"/>
  <c r="G660" i="67"/>
  <c r="H664" i="67"/>
  <c r="G664" i="67"/>
  <c r="H665" i="67"/>
  <c r="G665" i="67"/>
  <c r="H659" i="67"/>
  <c r="G659" i="67"/>
  <c r="H629" i="67"/>
  <c r="G629" i="67"/>
  <c r="H628" i="67"/>
  <c r="G628" i="67"/>
  <c r="H627" i="67"/>
  <c r="G627" i="67"/>
  <c r="H630" i="67"/>
  <c r="G630" i="67"/>
  <c r="H743" i="67"/>
  <c r="G743" i="67"/>
  <c r="H463" i="67"/>
  <c r="G463" i="67"/>
  <c r="H538" i="67"/>
  <c r="G538" i="67"/>
  <c r="H539" i="67"/>
  <c r="G539" i="67"/>
  <c r="H683" i="67"/>
  <c r="G683" i="67"/>
  <c r="H564" i="67"/>
  <c r="G564" i="67"/>
  <c r="H671" i="67"/>
  <c r="G671" i="67"/>
  <c r="H374" i="67"/>
  <c r="G374" i="67"/>
  <c r="H373" i="67"/>
  <c r="G373" i="67"/>
  <c r="H337" i="67"/>
  <c r="G337" i="67"/>
  <c r="H452" i="67"/>
  <c r="G452" i="67"/>
  <c r="H453" i="67"/>
  <c r="G453" i="67"/>
  <c r="H339" i="67"/>
  <c r="G339" i="67"/>
  <c r="H363" i="67"/>
  <c r="G363" i="67"/>
  <c r="H362" i="67"/>
  <c r="G362" i="67"/>
  <c r="H361" i="67"/>
  <c r="G361" i="67"/>
  <c r="H360" i="67"/>
  <c r="G360" i="67"/>
  <c r="H359" i="67"/>
  <c r="G359" i="67"/>
  <c r="H358" i="67"/>
  <c r="G358" i="67"/>
  <c r="H357" i="67"/>
  <c r="G357" i="67"/>
  <c r="H356" i="67"/>
  <c r="G356" i="67"/>
  <c r="H355" i="67"/>
  <c r="G355" i="67"/>
  <c r="H354" i="67"/>
  <c r="G354" i="67"/>
  <c r="H353" i="67"/>
  <c r="G353" i="67"/>
  <c r="H352" i="67"/>
  <c r="G352" i="67"/>
  <c r="H351" i="67"/>
  <c r="G351" i="67"/>
  <c r="H350" i="67"/>
  <c r="G350" i="67"/>
  <c r="H349" i="67"/>
  <c r="G349" i="67"/>
  <c r="H679" i="67"/>
  <c r="G679" i="67"/>
  <c r="H680" i="67"/>
  <c r="G680" i="67"/>
  <c r="H448" i="67"/>
  <c r="G448" i="67"/>
  <c r="H446" i="67"/>
  <c r="G446" i="67"/>
  <c r="H445" i="67"/>
  <c r="G445" i="67"/>
  <c r="H444" i="67"/>
  <c r="G444" i="67"/>
  <c r="H609" i="67"/>
  <c r="G609" i="67"/>
  <c r="H614" i="67"/>
  <c r="G614" i="67"/>
  <c r="H329" i="67"/>
  <c r="G329" i="67"/>
  <c r="H328" i="67"/>
  <c r="G328" i="67"/>
  <c r="H607" i="67"/>
  <c r="G607" i="67"/>
  <c r="H306" i="67"/>
  <c r="G306" i="67"/>
  <c r="H566" i="67"/>
  <c r="G566" i="67"/>
  <c r="H568" i="67"/>
  <c r="G568" i="67"/>
  <c r="H567" i="67"/>
  <c r="G567" i="67"/>
  <c r="H371" i="67"/>
  <c r="G371" i="67"/>
  <c r="H372" i="67"/>
  <c r="G372" i="67"/>
  <c r="H583" i="67"/>
  <c r="G583" i="67"/>
  <c r="H672" i="67"/>
  <c r="G672" i="67"/>
  <c r="H613" i="67"/>
  <c r="G613" i="67"/>
  <c r="H615" i="67"/>
  <c r="G615" i="67"/>
  <c r="H611" i="67"/>
  <c r="G611" i="67"/>
  <c r="H619" i="67"/>
  <c r="G619" i="67"/>
  <c r="H617" i="67"/>
  <c r="G617" i="67"/>
  <c r="H618" i="67"/>
  <c r="G618" i="67"/>
  <c r="H616" i="67"/>
  <c r="G616" i="67"/>
  <c r="H652" i="67"/>
  <c r="G652" i="67"/>
  <c r="H651" i="67"/>
  <c r="G651" i="67"/>
  <c r="H654" i="67"/>
  <c r="G654" i="67"/>
  <c r="H653" i="67"/>
  <c r="G653" i="67"/>
  <c r="H655" i="67"/>
  <c r="G655" i="67"/>
  <c r="H632" i="67"/>
  <c r="G632" i="67"/>
  <c r="H318" i="67"/>
  <c r="G318" i="67"/>
  <c r="H308" i="67"/>
  <c r="G308" i="67"/>
  <c r="H309" i="67"/>
  <c r="G309" i="67"/>
  <c r="H739" i="67"/>
  <c r="G739" i="67"/>
  <c r="H742" i="67"/>
  <c r="G742" i="67"/>
  <c r="H741" i="67"/>
  <c r="G741" i="67"/>
  <c r="H740" i="67"/>
  <c r="G740" i="67"/>
  <c r="H553" i="67"/>
  <c r="G553" i="67"/>
  <c r="H558" i="67"/>
  <c r="G558" i="67"/>
  <c r="H559" i="67"/>
  <c r="G559" i="67"/>
  <c r="H557" i="67"/>
  <c r="G557" i="67"/>
  <c r="H556" i="67"/>
  <c r="G556" i="67"/>
  <c r="H555" i="67"/>
  <c r="G555" i="67"/>
  <c r="H554" i="67"/>
  <c r="G554" i="67"/>
  <c r="H634" i="67"/>
  <c r="G634" i="67"/>
  <c r="H633" i="67"/>
  <c r="G633" i="67"/>
  <c r="H636" i="67"/>
  <c r="G636" i="67"/>
  <c r="H635" i="67"/>
  <c r="G635" i="67"/>
  <c r="H604" i="67"/>
  <c r="G604" i="67"/>
  <c r="H581" i="67"/>
  <c r="G581" i="67"/>
  <c r="H314" i="67"/>
  <c r="G314" i="67"/>
  <c r="H551" i="67"/>
  <c r="G551" i="67"/>
  <c r="H658" i="67"/>
  <c r="G658" i="67"/>
  <c r="H326" i="67"/>
  <c r="G326" i="67"/>
  <c r="H344" i="67"/>
  <c r="G344" i="67"/>
  <c r="H295" i="67"/>
  <c r="G295" i="67"/>
  <c r="H294" i="67"/>
  <c r="G294" i="67"/>
  <c r="H293" i="67"/>
  <c r="G293" i="67"/>
  <c r="H292" i="67"/>
  <c r="G292" i="67"/>
  <c r="H291" i="67"/>
  <c r="G291" i="67"/>
  <c r="H290" i="67"/>
  <c r="G290" i="67"/>
  <c r="H289" i="67"/>
  <c r="G289" i="67"/>
  <c r="H288" i="67"/>
  <c r="G288" i="67"/>
  <c r="H287" i="67"/>
  <c r="G287" i="67"/>
  <c r="H286" i="67"/>
  <c r="G286" i="67"/>
  <c r="H285" i="67"/>
  <c r="G285" i="67"/>
  <c r="H284" i="67"/>
  <c r="G284" i="67"/>
  <c r="H283" i="67"/>
  <c r="G283" i="67"/>
  <c r="H282" i="67"/>
  <c r="G282" i="67"/>
  <c r="H281" i="67"/>
  <c r="G281" i="67"/>
  <c r="H280" i="67"/>
  <c r="G280" i="67"/>
  <c r="H279" i="67"/>
  <c r="G279" i="67"/>
  <c r="H278" i="67"/>
  <c r="G278" i="67"/>
  <c r="H277" i="67"/>
  <c r="G277" i="67"/>
  <c r="H276" i="67"/>
  <c r="G276" i="67"/>
  <c r="H275" i="67"/>
  <c r="G275" i="67"/>
  <c r="H271" i="67"/>
  <c r="G271" i="67"/>
  <c r="H270" i="67"/>
  <c r="G270" i="67"/>
  <c r="H269" i="67"/>
  <c r="G269" i="67"/>
  <c r="H268" i="67"/>
  <c r="G268" i="67"/>
  <c r="H267" i="67"/>
  <c r="G267" i="67"/>
  <c r="H266" i="67"/>
  <c r="G266" i="67"/>
  <c r="H265" i="67"/>
  <c r="G265" i="67"/>
  <c r="H264" i="67"/>
  <c r="G264" i="67"/>
  <c r="H263" i="67"/>
  <c r="G263" i="67"/>
  <c r="H262" i="67"/>
  <c r="G262" i="67"/>
  <c r="H260" i="67"/>
  <c r="G260" i="67"/>
  <c r="H259" i="67"/>
  <c r="G259" i="67"/>
  <c r="H258" i="67"/>
  <c r="G258" i="67"/>
  <c r="H257" i="67"/>
  <c r="G257" i="67"/>
  <c r="H256" i="67"/>
  <c r="G256" i="67"/>
  <c r="H255" i="67"/>
  <c r="G255" i="67"/>
  <c r="H254" i="67"/>
  <c r="G254" i="67"/>
  <c r="H253" i="67"/>
  <c r="G253" i="67"/>
  <c r="H252" i="67"/>
  <c r="G252" i="67"/>
  <c r="H251" i="67"/>
  <c r="G251" i="67"/>
  <c r="H250" i="67"/>
  <c r="G250" i="67"/>
  <c r="H249" i="67"/>
  <c r="G249" i="67"/>
  <c r="H248" i="67"/>
  <c r="G248" i="67"/>
  <c r="H247" i="67"/>
  <c r="G247" i="67"/>
  <c r="H246" i="67"/>
  <c r="G246" i="67"/>
  <c r="H245" i="67"/>
  <c r="G245" i="67"/>
  <c r="H244" i="67"/>
  <c r="G244" i="67"/>
  <c r="H243" i="67"/>
  <c r="G243" i="67"/>
  <c r="H242" i="67"/>
  <c r="G242" i="67"/>
  <c r="H241" i="67"/>
  <c r="G241" i="67"/>
  <c r="H240" i="67"/>
  <c r="G240" i="67"/>
  <c r="H239" i="67"/>
  <c r="G239" i="67"/>
  <c r="H238" i="67"/>
  <c r="G238" i="67"/>
  <c r="H237" i="67"/>
  <c r="G237" i="67"/>
  <c r="H236" i="67"/>
  <c r="G236" i="67"/>
  <c r="H235" i="67"/>
  <c r="G235" i="67"/>
  <c r="H234" i="67"/>
  <c r="G234" i="67"/>
  <c r="H233" i="67"/>
  <c r="G233" i="67"/>
  <c r="H232" i="67"/>
  <c r="G232" i="67"/>
  <c r="H231" i="67"/>
  <c r="G231" i="67"/>
  <c r="H230" i="67"/>
  <c r="G230" i="67"/>
  <c r="H229" i="67"/>
  <c r="G229" i="67"/>
  <c r="H228" i="67"/>
  <c r="G228" i="67"/>
  <c r="H227" i="67"/>
  <c r="G227" i="67"/>
  <c r="H226" i="67"/>
  <c r="G226" i="67"/>
  <c r="H225" i="67"/>
  <c r="G225" i="67"/>
  <c r="H224" i="67"/>
  <c r="G224" i="67"/>
  <c r="H223" i="67"/>
  <c r="G223" i="67"/>
  <c r="H222" i="67"/>
  <c r="G222" i="67"/>
  <c r="H221" i="67"/>
  <c r="G221" i="67"/>
  <c r="H220" i="67"/>
  <c r="G220" i="67"/>
  <c r="H219" i="67"/>
  <c r="G219" i="67"/>
  <c r="H218" i="67"/>
  <c r="G218" i="67"/>
  <c r="H217" i="67"/>
  <c r="G217" i="67"/>
  <c r="H216" i="67"/>
  <c r="G216" i="67"/>
  <c r="H215" i="67"/>
  <c r="G215" i="67"/>
  <c r="H214" i="67"/>
  <c r="G214" i="67"/>
  <c r="H213" i="67"/>
  <c r="G213" i="67"/>
  <c r="H212" i="67"/>
  <c r="G212" i="67"/>
  <c r="H211" i="67"/>
  <c r="G211" i="67"/>
  <c r="H208" i="67"/>
  <c r="G208" i="67"/>
  <c r="H207" i="67"/>
  <c r="G207" i="67"/>
  <c r="H206" i="67"/>
  <c r="G206" i="67"/>
  <c r="H205" i="67"/>
  <c r="G205" i="67"/>
  <c r="H204" i="67"/>
  <c r="G204" i="67"/>
  <c r="H203" i="67"/>
  <c r="G203" i="67"/>
  <c r="H202" i="67"/>
  <c r="G202" i="67"/>
  <c r="H201" i="67"/>
  <c r="G201" i="67"/>
  <c r="H200" i="67"/>
  <c r="G200" i="67"/>
  <c r="H199" i="67"/>
  <c r="G199" i="67"/>
  <c r="H198" i="67"/>
  <c r="G198" i="67"/>
  <c r="H197" i="67"/>
  <c r="G197" i="67"/>
  <c r="H196" i="67"/>
  <c r="G196" i="67"/>
  <c r="H195" i="67"/>
  <c r="G195" i="67"/>
  <c r="H194" i="67"/>
  <c r="G194" i="67"/>
  <c r="H193" i="67"/>
  <c r="G193" i="67"/>
  <c r="H192" i="67"/>
  <c r="G192" i="67"/>
  <c r="H191" i="67"/>
  <c r="G191" i="67"/>
  <c r="H190" i="67"/>
  <c r="G190" i="67"/>
  <c r="H189" i="67"/>
  <c r="G189" i="67"/>
  <c r="H188" i="67"/>
  <c r="G188" i="67"/>
  <c r="H187" i="67"/>
  <c r="G187" i="67"/>
  <c r="H186" i="67"/>
  <c r="G186" i="67"/>
  <c r="H185" i="67"/>
  <c r="G185" i="67"/>
  <c r="H184" i="67"/>
  <c r="G184" i="67"/>
  <c r="H183" i="67"/>
  <c r="G183" i="67"/>
  <c r="H182" i="67"/>
  <c r="G182" i="67"/>
  <c r="H181" i="67"/>
  <c r="G181" i="67"/>
  <c r="H180" i="67"/>
  <c r="G180" i="67"/>
  <c r="H179" i="67"/>
  <c r="G179" i="67"/>
  <c r="H178" i="67"/>
  <c r="G178" i="67"/>
  <c r="H177" i="67"/>
  <c r="G177" i="67"/>
  <c r="H176" i="67"/>
  <c r="G176" i="67"/>
  <c r="H175" i="67"/>
  <c r="G175" i="67"/>
  <c r="H174" i="67"/>
  <c r="G174" i="67"/>
  <c r="H173" i="67"/>
  <c r="G173" i="67"/>
  <c r="H172" i="67"/>
  <c r="G172" i="67"/>
  <c r="H171" i="67"/>
  <c r="G171" i="67"/>
  <c r="H170" i="67"/>
  <c r="G170" i="67"/>
  <c r="H169" i="67"/>
  <c r="G169" i="67"/>
  <c r="H168" i="67"/>
  <c r="G168" i="67"/>
  <c r="H167" i="67"/>
  <c r="G167" i="67"/>
  <c r="H166" i="67"/>
  <c r="G166" i="67"/>
  <c r="H165" i="67"/>
  <c r="G165" i="67"/>
  <c r="H164" i="67"/>
  <c r="G164" i="67"/>
  <c r="H163" i="67"/>
  <c r="G163" i="67"/>
  <c r="H162" i="67"/>
  <c r="G162" i="67"/>
  <c r="H161" i="67"/>
  <c r="G161" i="67"/>
  <c r="H160" i="67"/>
  <c r="G160" i="67"/>
  <c r="H159" i="67"/>
  <c r="G159" i="67"/>
  <c r="H158" i="67"/>
  <c r="G158" i="67"/>
  <c r="H157" i="67"/>
  <c r="G157" i="67"/>
  <c r="H156" i="67"/>
  <c r="G156" i="67"/>
  <c r="H155" i="67"/>
  <c r="G155" i="67"/>
  <c r="H154" i="67"/>
  <c r="G154" i="67"/>
  <c r="H153" i="67"/>
  <c r="G153" i="67"/>
  <c r="H152" i="67"/>
  <c r="G152" i="67"/>
  <c r="H151" i="67"/>
  <c r="G151" i="67"/>
  <c r="H146" i="67"/>
  <c r="G146" i="67"/>
  <c r="H145" i="67"/>
  <c r="G145" i="67"/>
  <c r="H144" i="67"/>
  <c r="G144" i="67"/>
  <c r="H143" i="67"/>
  <c r="G143" i="67"/>
  <c r="H142" i="67"/>
  <c r="G142" i="67"/>
  <c r="H141" i="67"/>
  <c r="G141" i="67"/>
  <c r="H140" i="67"/>
  <c r="G140" i="67"/>
  <c r="H139" i="67"/>
  <c r="G139" i="67"/>
  <c r="H138" i="67"/>
  <c r="G138" i="67"/>
  <c r="H137" i="67"/>
  <c r="G137" i="67"/>
  <c r="H136" i="67"/>
  <c r="G136" i="67"/>
  <c r="H135" i="67"/>
  <c r="G135" i="67"/>
  <c r="H134" i="67"/>
  <c r="G134" i="67"/>
  <c r="H133" i="67"/>
  <c r="G133" i="67"/>
  <c r="H132" i="67"/>
  <c r="G132" i="67"/>
  <c r="H131" i="67"/>
  <c r="G131" i="67"/>
  <c r="H130" i="67"/>
  <c r="G130" i="67"/>
  <c r="H129" i="67"/>
  <c r="G129" i="67"/>
  <c r="H128" i="67"/>
  <c r="G128" i="67"/>
  <c r="H127" i="67"/>
  <c r="G127" i="67"/>
  <c r="H126" i="67"/>
  <c r="G126" i="67"/>
  <c r="H125" i="67"/>
  <c r="G125" i="67"/>
  <c r="H124" i="67"/>
  <c r="G124" i="67"/>
  <c r="H123" i="67"/>
  <c r="G123" i="67"/>
  <c r="H122" i="67"/>
  <c r="G122" i="67"/>
  <c r="H121" i="67"/>
  <c r="G121" i="67"/>
  <c r="H120" i="67"/>
  <c r="G120" i="67"/>
  <c r="H119" i="67"/>
  <c r="G119" i="67"/>
  <c r="H118" i="67"/>
  <c r="G118" i="67"/>
  <c r="H117" i="67"/>
  <c r="G117" i="67"/>
  <c r="H116" i="67"/>
  <c r="G116" i="67"/>
  <c r="H115" i="67"/>
  <c r="G115" i="67"/>
  <c r="H114" i="67"/>
  <c r="G114" i="67"/>
  <c r="H113" i="67"/>
  <c r="G113" i="67"/>
  <c r="H112" i="67"/>
  <c r="G112" i="67"/>
  <c r="H111" i="67"/>
  <c r="G111" i="67"/>
  <c r="H110" i="67"/>
  <c r="G110" i="67"/>
  <c r="H109" i="67"/>
  <c r="G109" i="67"/>
  <c r="H108" i="67"/>
  <c r="G108" i="67"/>
  <c r="H107" i="67"/>
  <c r="G107" i="67"/>
  <c r="H106" i="67"/>
  <c r="G106" i="67"/>
  <c r="H105" i="67"/>
  <c r="G105" i="67"/>
  <c r="H104" i="67"/>
  <c r="G104" i="67"/>
  <c r="H103" i="67"/>
  <c r="G103" i="67"/>
  <c r="H102" i="67"/>
  <c r="G102" i="67"/>
  <c r="H101" i="67"/>
  <c r="G101" i="67"/>
  <c r="H100" i="67"/>
  <c r="G100" i="67"/>
  <c r="H99" i="67"/>
  <c r="G99" i="67"/>
  <c r="H98" i="67"/>
  <c r="G98" i="67"/>
  <c r="H97" i="67"/>
  <c r="G97" i="67"/>
  <c r="H96" i="67"/>
  <c r="G96" i="67"/>
  <c r="H95" i="67"/>
  <c r="G95" i="67"/>
  <c r="H94" i="67"/>
  <c r="G94" i="67"/>
  <c r="H93" i="67"/>
  <c r="G93" i="67"/>
  <c r="H92" i="67"/>
  <c r="G92" i="67"/>
  <c r="H91" i="67"/>
  <c r="G91" i="67"/>
  <c r="H90" i="67"/>
  <c r="G90" i="67"/>
  <c r="H89" i="67"/>
  <c r="G89" i="67"/>
  <c r="H88" i="67"/>
  <c r="G88" i="67"/>
  <c r="H87" i="67"/>
  <c r="G87" i="67"/>
  <c r="H86" i="67"/>
  <c r="G86" i="67"/>
  <c r="H85" i="67"/>
  <c r="H84" i="67"/>
  <c r="G84" i="67"/>
  <c r="H83" i="67"/>
  <c r="G83" i="67"/>
  <c r="H82" i="67"/>
  <c r="G82" i="67"/>
  <c r="H81" i="67"/>
  <c r="G81" i="67"/>
  <c r="H80" i="67"/>
  <c r="G80" i="67"/>
  <c r="H79" i="67"/>
  <c r="G79" i="67"/>
  <c r="H78" i="67"/>
  <c r="G78" i="67"/>
  <c r="H77" i="67"/>
  <c r="G77" i="67"/>
  <c r="H464" i="67"/>
  <c r="G464" i="67"/>
  <c r="H75" i="67"/>
  <c r="G75" i="67"/>
  <c r="H74" i="67"/>
  <c r="G74" i="67"/>
  <c r="H73" i="67"/>
  <c r="G73" i="67"/>
  <c r="H72" i="67"/>
  <c r="G72" i="67"/>
  <c r="H71" i="67"/>
  <c r="G71" i="67"/>
  <c r="H70" i="67"/>
  <c r="G70" i="67"/>
  <c r="H69" i="67"/>
  <c r="G69" i="67"/>
  <c r="H68" i="67"/>
  <c r="G68" i="67"/>
  <c r="H67" i="67"/>
  <c r="G67" i="67"/>
  <c r="H66" i="67"/>
  <c r="G66" i="67"/>
  <c r="H65" i="67"/>
  <c r="G65" i="67"/>
  <c r="H64" i="67"/>
  <c r="G64" i="67"/>
  <c r="H63" i="67"/>
  <c r="G63" i="67"/>
  <c r="H62" i="67"/>
  <c r="G62" i="67"/>
  <c r="H61" i="67"/>
  <c r="G61" i="67"/>
  <c r="H60" i="67"/>
  <c r="G60" i="67"/>
  <c r="H59" i="67"/>
  <c r="G59" i="67"/>
  <c r="H58" i="67"/>
  <c r="G58" i="67"/>
  <c r="H57" i="67"/>
  <c r="G57" i="67"/>
  <c r="H56" i="67"/>
  <c r="G56" i="67"/>
  <c r="H55" i="67"/>
  <c r="G55" i="67"/>
  <c r="H54" i="67"/>
  <c r="G54" i="67"/>
  <c r="H53" i="67"/>
  <c r="G53" i="67"/>
  <c r="H52" i="67"/>
  <c r="G52" i="67"/>
  <c r="H51" i="67"/>
  <c r="G51" i="67"/>
  <c r="H50" i="67"/>
  <c r="G50" i="67"/>
  <c r="H49" i="67"/>
  <c r="G49" i="67"/>
  <c r="H48" i="67"/>
  <c r="H47" i="67"/>
  <c r="H46" i="67"/>
  <c r="G46" i="67"/>
  <c r="H45" i="67"/>
  <c r="G45" i="67"/>
  <c r="H44" i="67"/>
  <c r="G44" i="67"/>
  <c r="H43" i="67"/>
  <c r="G43" i="67"/>
  <c r="H42" i="67"/>
  <c r="G42" i="67"/>
  <c r="H41" i="67"/>
  <c r="G41" i="67"/>
  <c r="H40" i="67"/>
  <c r="G40" i="67"/>
  <c r="H39" i="67"/>
  <c r="G39" i="67"/>
  <c r="H38" i="67"/>
  <c r="G38" i="67"/>
  <c r="H37" i="67"/>
  <c r="G37" i="67"/>
  <c r="H36" i="67"/>
  <c r="G36" i="67"/>
  <c r="H35" i="67"/>
  <c r="G35" i="67"/>
  <c r="H34" i="67"/>
  <c r="G34" i="67"/>
  <c r="H33" i="67"/>
  <c r="G33" i="67"/>
  <c r="H32" i="67"/>
  <c r="G32" i="67"/>
  <c r="H31" i="67"/>
  <c r="G31" i="67"/>
  <c r="H30" i="67"/>
  <c r="G30" i="67"/>
  <c r="H29" i="67"/>
  <c r="G29" i="67"/>
  <c r="H28" i="67"/>
  <c r="G28" i="67"/>
  <c r="H27" i="67"/>
  <c r="G27" i="67"/>
  <c r="H26" i="67"/>
  <c r="G26" i="67"/>
  <c r="H25" i="67"/>
  <c r="G25" i="67"/>
  <c r="H24" i="67"/>
  <c r="G24" i="67"/>
  <c r="H23" i="67"/>
  <c r="G23" i="67"/>
  <c r="H22" i="67"/>
  <c r="G22" i="67"/>
  <c r="H21" i="67"/>
  <c r="G21" i="67"/>
  <c r="H20" i="67"/>
  <c r="G20" i="67"/>
  <c r="H19" i="67"/>
  <c r="G19" i="67"/>
  <c r="H18" i="67"/>
  <c r="G18" i="67"/>
  <c r="H17" i="67"/>
  <c r="G17" i="67"/>
  <c r="H16" i="67"/>
  <c r="G16" i="67"/>
  <c r="H15" i="67"/>
  <c r="G15" i="67"/>
  <c r="H14" i="67"/>
  <c r="G14" i="67"/>
  <c r="H13" i="67"/>
  <c r="G13" i="67"/>
  <c r="H12" i="67"/>
  <c r="G12" i="67"/>
  <c r="H11" i="67"/>
  <c r="G11" i="67"/>
  <c r="H10" i="67"/>
  <c r="G10" i="67"/>
  <c r="H9" i="67"/>
  <c r="G9" i="67"/>
  <c r="H8" i="67"/>
  <c r="G8" i="67"/>
  <c r="H7" i="67"/>
  <c r="G7" i="67"/>
  <c r="H6" i="67"/>
  <c r="G6" i="67"/>
  <c r="I29" i="67" l="1"/>
  <c r="I658" i="67"/>
  <c r="I604" i="67"/>
  <c r="I424" i="67"/>
  <c r="I749" i="67"/>
  <c r="I462" i="67"/>
  <c r="I730" i="67"/>
  <c r="I737" i="67"/>
  <c r="I454" i="67"/>
  <c r="I488" i="67"/>
  <c r="I118" i="67"/>
  <c r="I126" i="67"/>
  <c r="I130" i="67"/>
  <c r="I158" i="67"/>
  <c r="I166" i="67"/>
  <c r="I344" i="67"/>
  <c r="I314" i="67"/>
  <c r="I544" i="67"/>
  <c r="I632" i="67"/>
  <c r="I651" i="67"/>
  <c r="I177" i="67"/>
  <c r="I181" i="67"/>
  <c r="I307" i="67"/>
  <c r="I520" i="67"/>
  <c r="I626" i="67"/>
  <c r="I631" i="67"/>
  <c r="I332" i="67"/>
  <c r="I692" i="67"/>
  <c r="I485" i="67"/>
  <c r="I478" i="67"/>
  <c r="I489" i="67"/>
  <c r="I496" i="67"/>
  <c r="I523" i="67"/>
  <c r="I716" i="67"/>
  <c r="I32" i="67"/>
  <c r="I36" i="67"/>
  <c r="I40" i="67"/>
  <c r="I44" i="67"/>
  <c r="I52" i="67"/>
  <c r="I56" i="67"/>
  <c r="I64" i="67"/>
  <c r="I72" i="67"/>
  <c r="I80" i="67"/>
  <c r="I88" i="67"/>
  <c r="I112" i="67"/>
  <c r="I136" i="67"/>
  <c r="I144" i="67"/>
  <c r="I156" i="67"/>
  <c r="I164" i="67"/>
  <c r="I556" i="67"/>
  <c r="I486" i="67"/>
  <c r="I481" i="67"/>
  <c r="I510" i="67"/>
  <c r="I491" i="67"/>
  <c r="I513" i="67"/>
  <c r="I521" i="67"/>
  <c r="I639" i="67"/>
  <c r="I465" i="67"/>
  <c r="I387" i="67"/>
  <c r="I540" i="67"/>
  <c r="I482" i="67"/>
  <c r="I691" i="67"/>
  <c r="I695" i="67"/>
  <c r="I343" i="67"/>
  <c r="I443" i="67"/>
  <c r="I714" i="67"/>
  <c r="I580" i="67"/>
  <c r="I214" i="67"/>
  <c r="I617" i="67"/>
  <c r="I371" i="67"/>
  <c r="I306" i="67"/>
  <c r="I349" i="67"/>
  <c r="I353" i="67"/>
  <c r="I357" i="67"/>
  <c r="I374" i="67"/>
  <c r="I659" i="67"/>
  <c r="I666" i="67"/>
  <c r="I537" i="67"/>
  <c r="I576" i="67"/>
  <c r="I434" i="67"/>
  <c r="I409" i="67"/>
  <c r="I421" i="67"/>
  <c r="I426" i="67"/>
  <c r="I402" i="67"/>
  <c r="I333" i="67"/>
  <c r="I620" i="67"/>
  <c r="I676" i="67"/>
  <c r="I707" i="67"/>
  <c r="I711" i="67"/>
  <c r="I606" i="67"/>
  <c r="I141" i="67"/>
  <c r="I161" i="67"/>
  <c r="I165" i="67"/>
  <c r="I169" i="67"/>
  <c r="I55" i="67"/>
  <c r="I447" i="67"/>
  <c r="I8" i="67"/>
  <c r="I12" i="67"/>
  <c r="I16" i="67"/>
  <c r="I20" i="67"/>
  <c r="I24" i="67"/>
  <c r="I28" i="67"/>
  <c r="I605" i="67"/>
  <c r="I340" i="67"/>
  <c r="I59" i="67"/>
  <c r="I531" i="67"/>
  <c r="I746" i="67"/>
  <c r="I597" i="67"/>
  <c r="I594" i="67"/>
  <c r="I732" i="67"/>
  <c r="I389" i="67"/>
  <c r="I456" i="67"/>
  <c r="I63" i="67"/>
  <c r="I103" i="67"/>
  <c r="I669" i="67"/>
  <c r="I9" i="67"/>
  <c r="I17" i="67"/>
  <c r="I25" i="67"/>
  <c r="I188" i="67"/>
  <c r="I196" i="67"/>
  <c r="I204" i="67"/>
  <c r="I222" i="67"/>
  <c r="I226" i="67"/>
  <c r="I230" i="67"/>
  <c r="I242" i="67"/>
  <c r="I254" i="67"/>
  <c r="I258" i="67"/>
  <c r="I262" i="67"/>
  <c r="I270" i="67"/>
  <c r="I277" i="67"/>
  <c r="I289" i="67"/>
  <c r="I293" i="67"/>
  <c r="I326" i="67"/>
  <c r="I87" i="67"/>
  <c r="I13" i="67"/>
  <c r="I21" i="67"/>
  <c r="I33" i="67"/>
  <c r="I41" i="67"/>
  <c r="I45" i="67"/>
  <c r="I69" i="67"/>
  <c r="I77" i="67"/>
  <c r="I89" i="67"/>
  <c r="I97" i="67"/>
  <c r="I113" i="67"/>
  <c r="I117" i="67"/>
  <c r="I133" i="67"/>
  <c r="I137" i="67"/>
  <c r="I153" i="67"/>
  <c r="I157" i="67"/>
  <c r="I369" i="67"/>
  <c r="I645" i="67"/>
  <c r="I330" i="67"/>
  <c r="I673" i="67"/>
  <c r="I504" i="67"/>
  <c r="I584" i="67"/>
  <c r="I532" i="67"/>
  <c r="I748" i="67"/>
  <c r="I747" i="67"/>
  <c r="I595" i="67"/>
  <c r="I596" i="67"/>
  <c r="I733" i="67"/>
  <c r="I738" i="67"/>
  <c r="I516" i="67"/>
  <c r="I457" i="67"/>
  <c r="I51" i="67"/>
  <c r="I189" i="67"/>
  <c r="I193" i="67"/>
  <c r="I197" i="67"/>
  <c r="I201" i="67"/>
  <c r="I215" i="67"/>
  <c r="I223" i="67"/>
  <c r="I227" i="67"/>
  <c r="I235" i="67"/>
  <c r="I243" i="67"/>
  <c r="I247" i="67"/>
  <c r="I255" i="67"/>
  <c r="I259" i="67"/>
  <c r="I263" i="67"/>
  <c r="I267" i="67"/>
  <c r="I282" i="67"/>
  <c r="I290" i="67"/>
  <c r="I294" i="67"/>
  <c r="I703" i="67"/>
  <c r="I440" i="67"/>
  <c r="I570" i="67"/>
  <c r="I37" i="67"/>
  <c r="I49" i="67"/>
  <c r="I73" i="67"/>
  <c r="I81" i="67"/>
  <c r="I11" i="67"/>
  <c r="I62" i="67"/>
  <c r="I70" i="67"/>
  <c r="I102" i="67"/>
  <c r="I557" i="67"/>
  <c r="I740" i="67"/>
  <c r="I655" i="67"/>
  <c r="I652" i="67"/>
  <c r="I619" i="67"/>
  <c r="I672" i="67"/>
  <c r="I609" i="67"/>
  <c r="I350" i="67"/>
  <c r="I354" i="67"/>
  <c r="I362" i="67"/>
  <c r="I671" i="67"/>
  <c r="I538" i="67"/>
  <c r="I665" i="67"/>
  <c r="I536" i="67"/>
  <c r="I541" i="67"/>
  <c r="I574" i="67"/>
  <c r="I432" i="67"/>
  <c r="I410" i="67"/>
  <c r="I420" i="67"/>
  <c r="I417" i="67"/>
  <c r="I403" i="67"/>
  <c r="I407" i="67"/>
  <c r="I334" i="67"/>
  <c r="I386" i="67"/>
  <c r="I625" i="67"/>
  <c r="I345" i="67"/>
  <c r="I637" i="67"/>
  <c r="I341" i="67"/>
  <c r="I396" i="67"/>
  <c r="I383" i="67"/>
  <c r="I603" i="67"/>
  <c r="I65" i="67"/>
  <c r="I119" i="67"/>
  <c r="I127" i="67"/>
  <c r="I131" i="67"/>
  <c r="I159" i="67"/>
  <c r="I425" i="67"/>
  <c r="I721" i="67"/>
  <c r="I358" i="67"/>
  <c r="I359" i="67"/>
  <c r="I18" i="67"/>
  <c r="I91" i="67"/>
  <c r="I95" i="67"/>
  <c r="I107" i="67"/>
  <c r="I111" i="67"/>
  <c r="I338" i="67"/>
  <c r="I19" i="67"/>
  <c r="I100" i="67"/>
  <c r="I199" i="67"/>
  <c r="I213" i="67"/>
  <c r="I217" i="67"/>
  <c r="I616" i="67"/>
  <c r="I406" i="67"/>
  <c r="I646" i="67"/>
  <c r="I725" i="67"/>
  <c r="I519" i="67"/>
  <c r="I109" i="67"/>
  <c r="I618" i="67"/>
  <c r="I543" i="67"/>
  <c r="I675" i="67"/>
  <c r="I638" i="67"/>
  <c r="I682" i="67"/>
  <c r="I205" i="67"/>
  <c r="I211" i="67"/>
  <c r="I219" i="67"/>
  <c r="I608" i="67"/>
  <c r="I524" i="67"/>
  <c r="I385" i="67"/>
  <c r="I395" i="67"/>
  <c r="I573" i="67"/>
  <c r="I22" i="67"/>
  <c r="I228" i="67"/>
  <c r="I232" i="67"/>
  <c r="I260" i="67"/>
  <c r="I279" i="67"/>
  <c r="I283" i="67"/>
  <c r="I683" i="67"/>
  <c r="I743" i="67"/>
  <c r="I535" i="67"/>
  <c r="I436" i="67"/>
  <c r="I433" i="67"/>
  <c r="I689" i="67"/>
  <c r="I23" i="67"/>
  <c r="I172" i="67"/>
  <c r="I180" i="67"/>
  <c r="I233" i="67"/>
  <c r="I559" i="67"/>
  <c r="I741" i="67"/>
  <c r="I567" i="67"/>
  <c r="I607" i="67"/>
  <c r="I448" i="67"/>
  <c r="I430" i="67"/>
  <c r="I301" i="67"/>
  <c r="I494" i="67"/>
  <c r="I517" i="67"/>
  <c r="I304" i="67"/>
  <c r="I717" i="67"/>
  <c r="I427" i="67"/>
  <c r="I529" i="67"/>
  <c r="I6" i="67"/>
  <c r="I31" i="67"/>
  <c r="I35" i="67"/>
  <c r="I38" i="67"/>
  <c r="I60" i="67"/>
  <c r="I114" i="67"/>
  <c r="I281" i="67"/>
  <c r="I328" i="67"/>
  <c r="I444" i="67"/>
  <c r="I431" i="67"/>
  <c r="I718" i="67"/>
  <c r="I384" i="67"/>
  <c r="I381" i="67"/>
  <c r="I643" i="67"/>
  <c r="I473" i="67"/>
  <c r="I14" i="67"/>
  <c r="I39" i="67"/>
  <c r="I50" i="67"/>
  <c r="I194" i="67"/>
  <c r="I239" i="67"/>
  <c r="I251" i="67"/>
  <c r="I271" i="67"/>
  <c r="I278" i="67"/>
  <c r="I286" i="67"/>
  <c r="I329" i="67"/>
  <c r="I445" i="67"/>
  <c r="I397" i="67"/>
  <c r="I656" i="67"/>
  <c r="I650" i="67"/>
  <c r="I15" i="67"/>
  <c r="I42" i="67"/>
  <c r="I84" i="67"/>
  <c r="I92" i="67"/>
  <c r="I115" i="67"/>
  <c r="I138" i="67"/>
  <c r="I146" i="67"/>
  <c r="I173" i="67"/>
  <c r="I185" i="67"/>
  <c r="I229" i="67"/>
  <c r="I244" i="67"/>
  <c r="I248" i="67"/>
  <c r="I558" i="67"/>
  <c r="I742" i="67"/>
  <c r="I611" i="67"/>
  <c r="I453" i="67"/>
  <c r="I539" i="67"/>
  <c r="I542" i="67"/>
  <c r="I422" i="67"/>
  <c r="I399" i="67"/>
  <c r="I370" i="67"/>
  <c r="I311" i="67"/>
  <c r="I469" i="67"/>
  <c r="I495" i="67"/>
  <c r="I508" i="67"/>
  <c r="I483" i="67"/>
  <c r="I394" i="67"/>
  <c r="I336" i="67"/>
  <c r="I751" i="67"/>
  <c r="I26" i="67"/>
  <c r="I43" i="67"/>
  <c r="I46" i="67"/>
  <c r="I53" i="67"/>
  <c r="I67" i="67"/>
  <c r="I74" i="67"/>
  <c r="I93" i="67"/>
  <c r="I116" i="67"/>
  <c r="I139" i="67"/>
  <c r="I178" i="67"/>
  <c r="I182" i="67"/>
  <c r="I245" i="67"/>
  <c r="I249" i="67"/>
  <c r="I264" i="67"/>
  <c r="I633" i="67"/>
  <c r="I553" i="67"/>
  <c r="I615" i="67"/>
  <c r="I355" i="67"/>
  <c r="I452" i="67"/>
  <c r="I627" i="67"/>
  <c r="I423" i="67"/>
  <c r="I404" i="67"/>
  <c r="I415" i="67"/>
  <c r="I527" i="67"/>
  <c r="I342" i="67"/>
  <c r="I467" i="67"/>
  <c r="I569" i="67"/>
  <c r="I752" i="67"/>
  <c r="I10" i="67"/>
  <c r="I27" i="67"/>
  <c r="I30" i="67"/>
  <c r="I54" i="67"/>
  <c r="I57" i="67"/>
  <c r="I68" i="67"/>
  <c r="I71" i="67"/>
  <c r="I75" i="67"/>
  <c r="I94" i="67"/>
  <c r="I152" i="67"/>
  <c r="I179" i="67"/>
  <c r="I183" i="67"/>
  <c r="I198" i="67"/>
  <c r="I238" i="67"/>
  <c r="I246" i="67"/>
  <c r="I265" i="67"/>
  <c r="I295" i="67"/>
  <c r="I634" i="67"/>
  <c r="I309" i="67"/>
  <c r="I356" i="67"/>
  <c r="I564" i="67"/>
  <c r="I463" i="67"/>
  <c r="I405" i="67"/>
  <c r="I413" i="67"/>
  <c r="I382" i="67"/>
  <c r="I591" i="67"/>
  <c r="I563" i="67"/>
  <c r="I315" i="67"/>
  <c r="I461" i="67"/>
  <c r="I602" i="67"/>
  <c r="I688" i="67"/>
  <c r="I696" i="67"/>
  <c r="I700" i="67"/>
  <c r="I376" i="67"/>
  <c r="I316" i="67"/>
  <c r="I506" i="67"/>
  <c r="I753" i="67"/>
  <c r="I7" i="67"/>
  <c r="I34" i="67"/>
  <c r="I61" i="67"/>
  <c r="I106" i="67"/>
  <c r="I110" i="67"/>
  <c r="I121" i="67"/>
  <c r="I125" i="67"/>
  <c r="I160" i="67"/>
  <c r="I168" i="67"/>
  <c r="I195" i="67"/>
  <c r="I212" i="67"/>
  <c r="I216" i="67"/>
  <c r="I231" i="67"/>
  <c r="I280" i="67"/>
  <c r="I284" i="67"/>
  <c r="I551" i="67"/>
  <c r="I614" i="67"/>
  <c r="I360" i="67"/>
  <c r="I525" i="67"/>
  <c r="I438" i="67"/>
  <c r="I435" i="67"/>
  <c r="I412" i="67"/>
  <c r="I305" i="67"/>
  <c r="I644" i="67"/>
  <c r="I325" i="67"/>
  <c r="I590" i="67"/>
  <c r="I323" i="67"/>
  <c r="I727" i="67"/>
  <c r="I320" i="67"/>
  <c r="I511" i="67"/>
  <c r="I552" i="67"/>
  <c r="I704" i="67"/>
  <c r="I712" i="67"/>
  <c r="I331" i="67"/>
  <c r="I441" i="67"/>
  <c r="I449" i="67"/>
  <c r="I78" i="67"/>
  <c r="I96" i="67"/>
  <c r="I79" i="67"/>
  <c r="I82" i="67"/>
  <c r="I86" i="67"/>
  <c r="I699" i="67"/>
  <c r="I706" i="67"/>
  <c r="I710" i="67"/>
  <c r="I713" i="67"/>
  <c r="I393" i="67"/>
  <c r="I678" i="67"/>
  <c r="I472" i="67"/>
  <c r="I378" i="67"/>
  <c r="I610" i="67"/>
  <c r="I464" i="67"/>
  <c r="I101" i="67"/>
  <c r="I104" i="67"/>
  <c r="I108" i="67"/>
  <c r="I122" i="67"/>
  <c r="I129" i="67"/>
  <c r="I155" i="67"/>
  <c r="I162" i="67"/>
  <c r="I176" i="67"/>
  <c r="I186" i="67"/>
  <c r="I203" i="67"/>
  <c r="I206" i="67"/>
  <c r="I218" i="67"/>
  <c r="I225" i="67"/>
  <c r="I252" i="67"/>
  <c r="I269" i="67"/>
  <c r="I275" i="67"/>
  <c r="I285" i="67"/>
  <c r="I292" i="67"/>
  <c r="I308" i="67"/>
  <c r="I372" i="67"/>
  <c r="I568" i="67"/>
  <c r="I446" i="67"/>
  <c r="I352" i="67"/>
  <c r="I628" i="67"/>
  <c r="I577" i="67"/>
  <c r="I437" i="67"/>
  <c r="I411" i="67"/>
  <c r="I416" i="67"/>
  <c r="I348" i="67"/>
  <c r="I347" i="67"/>
  <c r="I657" i="67"/>
  <c r="I303" i="67"/>
  <c r="I674" i="67"/>
  <c r="I667" i="67"/>
  <c r="I528" i="67"/>
  <c r="I460" i="67"/>
  <c r="I592" i="67"/>
  <c r="I600" i="67"/>
  <c r="I599" i="67"/>
  <c r="I319" i="67"/>
  <c r="I455" i="67"/>
  <c r="I459" i="67"/>
  <c r="I505" i="67"/>
  <c r="I514" i="67"/>
  <c r="I515" i="67"/>
  <c r="I648" i="67"/>
  <c r="I571" i="67"/>
  <c r="I686" i="67"/>
  <c r="I548" i="67"/>
  <c r="I720" i="67"/>
  <c r="I719" i="67"/>
  <c r="I324" i="67"/>
  <c r="I670" i="67"/>
  <c r="I368" i="67"/>
  <c r="I391" i="67"/>
  <c r="I98" i="67"/>
  <c r="I105" i="67"/>
  <c r="I123" i="67"/>
  <c r="I134" i="67"/>
  <c r="I163" i="67"/>
  <c r="I170" i="67"/>
  <c r="I187" i="67"/>
  <c r="I190" i="67"/>
  <c r="I207" i="67"/>
  <c r="I236" i="67"/>
  <c r="I253" i="67"/>
  <c r="I256" i="67"/>
  <c r="I266" i="67"/>
  <c r="I276" i="67"/>
  <c r="I635" i="67"/>
  <c r="I318" i="67"/>
  <c r="I653" i="67"/>
  <c r="I613" i="67"/>
  <c r="I566" i="67"/>
  <c r="I363" i="67"/>
  <c r="I629" i="67"/>
  <c r="I664" i="67"/>
  <c r="I575" i="67"/>
  <c r="I429" i="67"/>
  <c r="I418" i="67"/>
  <c r="I681" i="67"/>
  <c r="I375" i="67"/>
  <c r="I565" i="67"/>
  <c r="I647" i="67"/>
  <c r="I380" i="67"/>
  <c r="I468" i="67"/>
  <c r="I533" i="67"/>
  <c r="I601" i="67"/>
  <c r="I593" i="67"/>
  <c r="I728" i="67"/>
  <c r="I734" i="67"/>
  <c r="I512" i="67"/>
  <c r="I518" i="67"/>
  <c r="I480" i="67"/>
  <c r="I649" i="67"/>
  <c r="I522" i="67"/>
  <c r="I572" i="67"/>
  <c r="I640" i="67"/>
  <c r="I677" i="67"/>
  <c r="I722" i="67"/>
  <c r="I585" i="67"/>
  <c r="I661" i="67"/>
  <c r="I310" i="67"/>
  <c r="I451" i="67"/>
  <c r="I392" i="67"/>
  <c r="I693" i="67"/>
  <c r="I697" i="67"/>
  <c r="I701" i="67"/>
  <c r="I708" i="67"/>
  <c r="I715" i="67"/>
  <c r="I685" i="67"/>
  <c r="I442" i="67"/>
  <c r="I470" i="67"/>
  <c r="I450" i="67"/>
  <c r="I76" i="67"/>
  <c r="I313" i="67"/>
  <c r="I120" i="67"/>
  <c r="I124" i="67"/>
  <c r="I135" i="67"/>
  <c r="I142" i="67"/>
  <c r="I145" i="67"/>
  <c r="I171" i="67"/>
  <c r="I174" i="67"/>
  <c r="I191" i="67"/>
  <c r="I208" i="67"/>
  <c r="I220" i="67"/>
  <c r="I237" i="67"/>
  <c r="I240" i="67"/>
  <c r="I250" i="67"/>
  <c r="I257" i="67"/>
  <c r="I287" i="67"/>
  <c r="I636" i="67"/>
  <c r="I554" i="67"/>
  <c r="I739" i="67"/>
  <c r="I654" i="67"/>
  <c r="I680" i="67"/>
  <c r="I339" i="67"/>
  <c r="I337" i="67"/>
  <c r="I630" i="67"/>
  <c r="I660" i="67"/>
  <c r="I408" i="67"/>
  <c r="I419" i="67"/>
  <c r="I400" i="67"/>
  <c r="I398" i="67"/>
  <c r="I379" i="67"/>
  <c r="I317" i="67"/>
  <c r="I684" i="67"/>
  <c r="I526" i="67"/>
  <c r="I530" i="67"/>
  <c r="I534" i="67"/>
  <c r="I745" i="67"/>
  <c r="I729" i="67"/>
  <c r="I731" i="67"/>
  <c r="I735" i="67"/>
  <c r="I321" i="67"/>
  <c r="I479" i="67"/>
  <c r="I507" i="67"/>
  <c r="I492" i="67"/>
  <c r="I302" i="67"/>
  <c r="I687" i="67"/>
  <c r="I641" i="67"/>
  <c r="I549" i="67"/>
  <c r="I723" i="67"/>
  <c r="I662" i="67"/>
  <c r="I466" i="67"/>
  <c r="I612" i="67"/>
  <c r="I690" i="67"/>
  <c r="I694" i="67"/>
  <c r="I698" i="67"/>
  <c r="I702" i="67"/>
  <c r="I705" i="67"/>
  <c r="I709" i="67"/>
  <c r="I327" i="67"/>
  <c r="I312" i="67"/>
  <c r="I471" i="67"/>
  <c r="I545" i="67"/>
  <c r="I377" i="67"/>
  <c r="I300" i="67"/>
  <c r="I335" i="67"/>
  <c r="I128" i="67"/>
  <c r="I132" i="67"/>
  <c r="I143" i="67"/>
  <c r="I154" i="67"/>
  <c r="I202" i="67"/>
  <c r="I221" i="67"/>
  <c r="I224" i="67"/>
  <c r="I234" i="67"/>
  <c r="I241" i="67"/>
  <c r="I268" i="67"/>
  <c r="I288" i="67"/>
  <c r="I291" i="67"/>
  <c r="I581" i="67"/>
  <c r="I555" i="67"/>
  <c r="I583" i="67"/>
  <c r="I679" i="67"/>
  <c r="I351" i="67"/>
  <c r="I361" i="67"/>
  <c r="I373" i="67"/>
  <c r="I578" i="67"/>
  <c r="I414" i="67"/>
  <c r="I439" i="67"/>
  <c r="I428" i="67"/>
  <c r="I401" i="67"/>
  <c r="I346" i="67"/>
  <c r="I547" i="67"/>
  <c r="I582" i="67"/>
  <c r="I750" i="67"/>
  <c r="I744" i="67"/>
  <c r="I598" i="67"/>
  <c r="I736" i="67"/>
  <c r="I726" i="67"/>
  <c r="I322" i="67"/>
  <c r="I458" i="67"/>
  <c r="I509" i="67"/>
  <c r="I490" i="67"/>
  <c r="I493" i="67"/>
  <c r="I484" i="67"/>
  <c r="I642" i="67"/>
  <c r="I668" i="67"/>
  <c r="I550" i="67"/>
  <c r="I724" i="67"/>
  <c r="I663" i="67"/>
  <c r="I390" i="67"/>
  <c r="I546" i="67"/>
  <c r="I388" i="67"/>
  <c r="I200" i="67"/>
  <c r="I66" i="67"/>
  <c r="I83" i="67"/>
  <c r="I58" i="67"/>
  <c r="I140" i="67"/>
  <c r="I167" i="67"/>
  <c r="I184" i="67"/>
  <c r="I151" i="67"/>
  <c r="I90" i="67"/>
  <c r="I99" i="67"/>
  <c r="I175" i="67"/>
  <c r="I192" i="67"/>
  <c r="D30" i="64" l="1"/>
  <c r="D30" i="65"/>
  <c r="D30" i="66"/>
  <c r="D30" i="59" l="1"/>
  <c r="D30" i="60"/>
  <c r="D30" i="61"/>
  <c r="D30" i="62"/>
  <c r="D62" i="8" l="1"/>
  <c r="D62" i="175"/>
  <c r="D61" i="8"/>
  <c r="H61" i="8" s="1"/>
  <c r="D61" i="175"/>
  <c r="D63" i="8"/>
  <c r="D63" i="175"/>
  <c r="D84" i="8"/>
  <c r="F84" i="8" s="1"/>
  <c r="D84" i="175"/>
  <c r="F61" i="8"/>
  <c r="H62" i="8"/>
  <c r="F62" i="8"/>
  <c r="F63" i="8"/>
  <c r="H63" i="8"/>
  <c r="D44" i="42"/>
  <c r="F84" i="175" l="1"/>
  <c r="H84" i="175"/>
  <c r="F61" i="175"/>
  <c r="H61" i="175"/>
  <c r="F62" i="175"/>
  <c r="H62" i="175"/>
  <c r="D59" i="8"/>
  <c r="H59" i="8" s="1"/>
  <c r="D59" i="175"/>
  <c r="F63" i="175"/>
  <c r="H63" i="175"/>
  <c r="H84" i="8"/>
  <c r="D30" i="47"/>
  <c r="D35" i="49"/>
  <c r="D35" i="50"/>
  <c r="D35" i="51"/>
  <c r="D30" i="53"/>
  <c r="D52" i="175" s="1"/>
  <c r="D30" i="54"/>
  <c r="D51" i="175" s="1"/>
  <c r="D30" i="55"/>
  <c r="D30" i="46"/>
  <c r="D30" i="45"/>
  <c r="D45" i="8"/>
  <c r="D30" i="48"/>
  <c r="D33" i="52"/>
  <c r="D30" i="56"/>
  <c r="D30" i="44"/>
  <c r="D30" i="39"/>
  <c r="I30" i="39" s="1"/>
  <c r="D30" i="37"/>
  <c r="D47" i="8" l="1"/>
  <c r="H47" i="8" s="1"/>
  <c r="D47" i="175"/>
  <c r="F59" i="175"/>
  <c r="H59" i="175"/>
  <c r="D48" i="8"/>
  <c r="H48" i="8" s="1"/>
  <c r="D48" i="175"/>
  <c r="D50" i="8"/>
  <c r="H50" i="8" s="1"/>
  <c r="D50" i="175"/>
  <c r="D49" i="8"/>
  <c r="F49" i="8" s="1"/>
  <c r="D49" i="175"/>
  <c r="D43" i="8"/>
  <c r="D43" i="175"/>
  <c r="F51" i="175"/>
  <c r="H51" i="175"/>
  <c r="F59" i="8"/>
  <c r="D51" i="8"/>
  <c r="F51" i="8" s="1"/>
  <c r="D56" i="8"/>
  <c r="H56" i="8" s="1"/>
  <c r="D56" i="175"/>
  <c r="D46" i="8"/>
  <c r="D46" i="175"/>
  <c r="D57" i="8"/>
  <c r="D57" i="175"/>
  <c r="D52" i="8"/>
  <c r="F52" i="8" s="1"/>
  <c r="D55" i="8"/>
  <c r="H55" i="8" s="1"/>
  <c r="D55" i="175"/>
  <c r="D58" i="8"/>
  <c r="D58" i="175"/>
  <c r="F52" i="175"/>
  <c r="H52" i="175"/>
  <c r="D53" i="8"/>
  <c r="D53" i="175"/>
  <c r="D54" i="8"/>
  <c r="D54" i="175"/>
  <c r="D44" i="8"/>
  <c r="D7" i="174"/>
  <c r="F7" i="174" s="1"/>
  <c r="D44" i="175"/>
  <c r="F54" i="8"/>
  <c r="H54" i="8"/>
  <c r="F48" i="8"/>
  <c r="F46" i="8"/>
  <c r="H46" i="8"/>
  <c r="H43" i="8"/>
  <c r="F43" i="8"/>
  <c r="F53" i="8"/>
  <c r="H53" i="8"/>
  <c r="F56" i="8"/>
  <c r="H57" i="8"/>
  <c r="F57" i="8"/>
  <c r="F55" i="8"/>
  <c r="H44" i="8"/>
  <c r="F44" i="8"/>
  <c r="F50" i="8"/>
  <c r="H58" i="8"/>
  <c r="F58" i="8"/>
  <c r="H45" i="8"/>
  <c r="F45" i="8"/>
  <c r="D30" i="41"/>
  <c r="D18" i="174" s="1"/>
  <c r="D25" i="40"/>
  <c r="D30" i="36"/>
  <c r="D31" i="8"/>
  <c r="D39" i="8"/>
  <c r="D31" i="31"/>
  <c r="D38" i="175" s="1"/>
  <c r="D37" i="8"/>
  <c r="D31" i="28"/>
  <c r="D31" i="27"/>
  <c r="D32" i="8"/>
  <c r="D30" i="8"/>
  <c r="D28" i="8"/>
  <c r="D18" i="8"/>
  <c r="D17" i="8"/>
  <c r="D31" i="22"/>
  <c r="D31" i="21"/>
  <c r="D19" i="8"/>
  <c r="D31" i="17"/>
  <c r="D42" i="8" l="1"/>
  <c r="D42" i="175"/>
  <c r="H54" i="175"/>
  <c r="F54" i="175"/>
  <c r="F50" i="175"/>
  <c r="H50" i="175"/>
  <c r="D34" i="8"/>
  <c r="D34" i="175"/>
  <c r="H53" i="175"/>
  <c r="F53" i="175"/>
  <c r="D33" i="8"/>
  <c r="D33" i="175"/>
  <c r="F57" i="175"/>
  <c r="H57" i="175"/>
  <c r="H48" i="175"/>
  <c r="F48" i="175"/>
  <c r="D27" i="8"/>
  <c r="D27" i="175"/>
  <c r="F47" i="8"/>
  <c r="H38" i="175"/>
  <c r="F38" i="175"/>
  <c r="H46" i="175"/>
  <c r="F46" i="175"/>
  <c r="F43" i="175"/>
  <c r="H43" i="175"/>
  <c r="D26" i="8"/>
  <c r="D26" i="175"/>
  <c r="H52" i="8"/>
  <c r="H49" i="8"/>
  <c r="H51" i="8"/>
  <c r="F58" i="175"/>
  <c r="H58" i="175"/>
  <c r="D16" i="8"/>
  <c r="D16" i="175"/>
  <c r="H55" i="175"/>
  <c r="F55" i="175"/>
  <c r="D38" i="8"/>
  <c r="H56" i="175"/>
  <c r="F56" i="175"/>
  <c r="H49" i="175"/>
  <c r="F49" i="175"/>
  <c r="H47" i="175"/>
  <c r="F47" i="175"/>
  <c r="F18" i="174"/>
  <c r="I18" i="174"/>
  <c r="D17" i="174"/>
  <c r="H25" i="40"/>
  <c r="D10" i="8"/>
  <c r="H10" i="8" s="1"/>
  <c r="D10" i="175"/>
  <c r="D11" i="8"/>
  <c r="F11" i="8" s="1"/>
  <c r="H30" i="41"/>
  <c r="D11" i="175"/>
  <c r="H44" i="175"/>
  <c r="F44" i="175"/>
  <c r="F30" i="8"/>
  <c r="H30" i="8"/>
  <c r="F39" i="8"/>
  <c r="H39" i="8"/>
  <c r="H33" i="8"/>
  <c r="F33" i="8"/>
  <c r="H26" i="8"/>
  <c r="F26" i="8"/>
  <c r="H27" i="8"/>
  <c r="F27" i="8"/>
  <c r="H28" i="8"/>
  <c r="F28" i="8"/>
  <c r="F17" i="8"/>
  <c r="H17" i="8"/>
  <c r="F32" i="8"/>
  <c r="H32" i="8"/>
  <c r="F38" i="8"/>
  <c r="H38" i="8"/>
  <c r="F16" i="8"/>
  <c r="H16" i="8"/>
  <c r="F18" i="8"/>
  <c r="H18" i="8"/>
  <c r="H34" i="8"/>
  <c r="F34" i="8"/>
  <c r="H19" i="8"/>
  <c r="F19" i="8"/>
  <c r="H37" i="8"/>
  <c r="F37" i="8"/>
  <c r="H31" i="8"/>
  <c r="F31" i="8"/>
  <c r="D40" i="8"/>
  <c r="D25" i="8"/>
  <c r="D31" i="16"/>
  <c r="D31" i="15"/>
  <c r="D13" i="8"/>
  <c r="D12" i="8"/>
  <c r="D9" i="8"/>
  <c r="D15" i="8" l="1"/>
  <c r="D15" i="175"/>
  <c r="F34" i="175"/>
  <c r="H34" i="175"/>
  <c r="H33" i="175"/>
  <c r="F33" i="175"/>
  <c r="F26" i="175"/>
  <c r="H26" i="175"/>
  <c r="D14" i="8"/>
  <c r="D14" i="175"/>
  <c r="H16" i="175"/>
  <c r="F16" i="175"/>
  <c r="F27" i="175"/>
  <c r="H27" i="175"/>
  <c r="F42" i="175"/>
  <c r="H42" i="175"/>
  <c r="H42" i="8"/>
  <c r="F42" i="8"/>
  <c r="F10" i="8"/>
  <c r="F17" i="174"/>
  <c r="I17" i="174"/>
  <c r="H11" i="8"/>
  <c r="F11" i="175"/>
  <c r="H11" i="175"/>
  <c r="F10" i="175"/>
  <c r="H10" i="175"/>
  <c r="H12" i="8"/>
  <c r="F12" i="8"/>
  <c r="H13" i="8"/>
  <c r="F13" i="8"/>
  <c r="F9" i="8"/>
  <c r="H9" i="8"/>
  <c r="F40" i="8"/>
  <c r="H40" i="8"/>
  <c r="H14" i="8"/>
  <c r="F14" i="8"/>
  <c r="H15" i="8"/>
  <c r="F15" i="8"/>
  <c r="H25" i="8"/>
  <c r="F25" i="8"/>
  <c r="D8" i="8"/>
  <c r="D31" i="9"/>
  <c r="D7" i="175" s="1"/>
  <c r="I2" i="8"/>
  <c r="H14" i="175" l="1"/>
  <c r="F14" i="175"/>
  <c r="H15" i="175"/>
  <c r="F15" i="175"/>
  <c r="H7" i="175"/>
  <c r="F7" i="175"/>
  <c r="D7" i="8"/>
  <c r="H7" i="8" s="1"/>
  <c r="F8" i="8"/>
  <c r="H8" i="8"/>
  <c r="F7" i="8" l="1"/>
  <c r="H261" i="67"/>
  <c r="G85" i="67" l="1"/>
  <c r="I85" i="67" s="1"/>
  <c r="G261" i="67" l="1"/>
  <c r="I261" i="67" s="1"/>
  <c r="G48" i="67" l="1"/>
  <c r="I48" i="67" s="1"/>
  <c r="G47" i="67"/>
  <c r="I47" i="67" s="1"/>
</calcChain>
</file>

<file path=xl/sharedStrings.xml><?xml version="1.0" encoding="utf-8"?>
<sst xmlns="http://schemas.openxmlformats.org/spreadsheetml/2006/main" count="9556" uniqueCount="2628">
  <si>
    <t>No</t>
  </si>
  <si>
    <t>Tanggal</t>
  </si>
  <si>
    <t>Masuk</t>
  </si>
  <si>
    <t>PROYEK PLTU  9&amp;10</t>
  </si>
  <si>
    <t>BUKAKA</t>
  </si>
  <si>
    <t>PROYEK PLTU</t>
  </si>
  <si>
    <t>KARTU STOCK</t>
  </si>
  <si>
    <t xml:space="preserve">: </t>
  </si>
  <si>
    <t xml:space="preserve">No./Code Part </t>
  </si>
  <si>
    <r>
      <t>Satuan</t>
    </r>
    <r>
      <rPr>
        <i/>
        <sz val="11"/>
        <color theme="1"/>
        <rFont val="Calibri"/>
        <family val="2"/>
        <scheme val="minor"/>
      </rPr>
      <t xml:space="preserve">             </t>
    </r>
  </si>
  <si>
    <t>: Pc</t>
  </si>
  <si>
    <t>TOTAL</t>
  </si>
  <si>
    <t>Nama Alat</t>
  </si>
  <si>
    <t>Tanggal Masuk</t>
  </si>
  <si>
    <t>No. Reg /SN</t>
  </si>
  <si>
    <t>PEMAKAIAN</t>
  </si>
  <si>
    <t>Area</t>
  </si>
  <si>
    <t>Pic</t>
  </si>
  <si>
    <t>Belum</t>
  </si>
  <si>
    <t xml:space="preserve">Sudah </t>
  </si>
  <si>
    <t>Keterangan Kembali</t>
  </si>
  <si>
    <t>Catrige nama</t>
  </si>
  <si>
    <t>Chain blok 1,5 T</t>
  </si>
  <si>
    <t>Chain blok 3 T</t>
  </si>
  <si>
    <t>Lever Blok 1,5 T</t>
  </si>
  <si>
    <t>Lever Blok 3 T</t>
  </si>
  <si>
    <t>Printer nama</t>
  </si>
  <si>
    <t>Webbing sling 3T x 5M</t>
  </si>
  <si>
    <t>Sling wire Roof 36mm</t>
  </si>
  <si>
    <t>Sling wire Roof 42mm</t>
  </si>
  <si>
    <t>Webbing sling 3T x 3M</t>
  </si>
  <si>
    <t>Shacle 1T 3/8</t>
  </si>
  <si>
    <t>Shacle 0,5T</t>
  </si>
  <si>
    <t>: Catrige Label name</t>
  </si>
  <si>
    <t>SHE</t>
  </si>
  <si>
    <t>Ina</t>
  </si>
  <si>
    <t>: Chain blok 3 T</t>
  </si>
  <si>
    <t>: Lever Blok 1,5 T</t>
  </si>
  <si>
    <t>: Lever Blok 3 T</t>
  </si>
  <si>
    <t>: Printer nama</t>
  </si>
  <si>
    <t>: Shacle 0,5T</t>
  </si>
  <si>
    <t>: Shacle 1T 3/8</t>
  </si>
  <si>
    <t>: Sling wire Roof 36mm</t>
  </si>
  <si>
    <t>: Sling wire Roof 42mm</t>
  </si>
  <si>
    <t>Impack Listrik Makita tw1000</t>
  </si>
  <si>
    <t>Kunci Rachet 36 - 41</t>
  </si>
  <si>
    <t>Kunci Rachet 12 - 17</t>
  </si>
  <si>
    <t>Kunci Rachet 41 - 46</t>
  </si>
  <si>
    <t>:Kunci Rachet 12 - 17</t>
  </si>
  <si>
    <t>: Kunci Rachet 41 - 46</t>
  </si>
  <si>
    <t>Mixer Grouting krisbow 121</t>
  </si>
  <si>
    <t>:Mixer Grouting krisbow 121</t>
  </si>
  <si>
    <t>Hydroulic jack 20T</t>
  </si>
  <si>
    <t>:Hydroulic jack 20T</t>
  </si>
  <si>
    <t>Chain blok 5 T</t>
  </si>
  <si>
    <t>Chain blok 10 T</t>
  </si>
  <si>
    <t>: Chain blok 5 T</t>
  </si>
  <si>
    <t>: Chain blok 10 T</t>
  </si>
  <si>
    <t>Travo las besar Huayuan NB630HD</t>
  </si>
  <si>
    <t>PROYEK PLTU JAWA 9&amp;10</t>
  </si>
  <si>
    <t>JUMLAH</t>
  </si>
  <si>
    <t>MONITORING MATERIAL KOMSUMIBLE</t>
  </si>
  <si>
    <t>NAMA MATERIAL</t>
  </si>
  <si>
    <t>SATUAN</t>
  </si>
  <si>
    <t>TT06</t>
  </si>
  <si>
    <t>Gerinda Tangan 7inc MAKITA M9000B</t>
  </si>
  <si>
    <t>Gerinda Tangan 4inc MAKITA M0900B</t>
  </si>
  <si>
    <t>√</t>
  </si>
  <si>
    <t>DEWALT</t>
  </si>
  <si>
    <t>Tang kombinasi 6" TEKIRO</t>
  </si>
  <si>
    <t>Siku meter 30cm TEKIRO</t>
  </si>
  <si>
    <t>Kunci sock 1inc 32 TEKIRO</t>
  </si>
  <si>
    <t>Kunci sock 1inc 36 TEKIRO</t>
  </si>
  <si>
    <t>Kunci sock 1inc 41 TEKIRO</t>
  </si>
  <si>
    <t>Kunci sock 1inc 46 TEKIRO</t>
  </si>
  <si>
    <t>Waterpas 30cm TEKIRO</t>
  </si>
  <si>
    <t>Waterpas 50cm TEKIRO</t>
  </si>
  <si>
    <t>Kunci inggris 200mm TEKIRO</t>
  </si>
  <si>
    <t>Kunci inggris 8inc TEKIRO</t>
  </si>
  <si>
    <t>Kunci ringpas 32 TEKIRO</t>
  </si>
  <si>
    <t>Kunci ringpas 36 TEKIRO</t>
  </si>
  <si>
    <t>Kunci ringpas 41 TEKIRO</t>
  </si>
  <si>
    <t>Kunci ringpas 46TEKIRO</t>
  </si>
  <si>
    <t>OBENG(+) TEKIRO</t>
  </si>
  <si>
    <t>OBENG(-) TEKIRO</t>
  </si>
  <si>
    <t>: Siku meter 30cm TEKIRO</t>
  </si>
  <si>
    <t>:Tang kombinasi 6" TEKIRO</t>
  </si>
  <si>
    <t>MAINTENANCE</t>
  </si>
  <si>
    <t>BAYU</t>
  </si>
  <si>
    <t>: Waterpas 30cm TEKIRO</t>
  </si>
  <si>
    <t>: Waterpas 50cm TEKIRO</t>
  </si>
  <si>
    <t>: Kunci inggris 10inc TEKIRO</t>
  </si>
  <si>
    <t>: Kunci inggris 200MM TEKIRO</t>
  </si>
  <si>
    <t>: Kunci inggris 8INC TEKIRO</t>
  </si>
  <si>
    <t>SCAFOLDER</t>
  </si>
  <si>
    <t>: Kunci ringpas 32 TEKIRO</t>
  </si>
  <si>
    <t>: Kunci ringpas 36 TEKIRO</t>
  </si>
  <si>
    <t>: Kunci ringpas 41 TEKIRO</t>
  </si>
  <si>
    <t>: Kunci ringpas 46 TEKIRO</t>
  </si>
  <si>
    <t>Rizal spv</t>
  </si>
  <si>
    <t>: OBENG(+) TEKIRO</t>
  </si>
  <si>
    <t>: OBENG(-) TEKIRO</t>
  </si>
  <si>
    <t>Terpakai</t>
  </si>
  <si>
    <t>HSE</t>
  </si>
  <si>
    <t>Rijal spv</t>
  </si>
  <si>
    <t>INA</t>
  </si>
  <si>
    <t>RUSAK</t>
  </si>
  <si>
    <t>Bor magnet dewalt 60</t>
  </si>
  <si>
    <t>Stang las CO2</t>
  </si>
  <si>
    <t>: Stang las CO2</t>
  </si>
  <si>
    <t>Handy talky</t>
  </si>
  <si>
    <t>Gudang</t>
  </si>
  <si>
    <t>Kunci-Torsi</t>
  </si>
  <si>
    <t>Mesin Winc</t>
  </si>
  <si>
    <t>Mesin-Air Portable-Washer-Krisbow FRPHE130</t>
  </si>
  <si>
    <t>:Mesin Winc</t>
  </si>
  <si>
    <t>: Mesin-Air Portable-Washer-Krisbow FRPHE130</t>
  </si>
  <si>
    <t>JONI</t>
  </si>
  <si>
    <t>WOYO</t>
  </si>
  <si>
    <t>ALL AREA</t>
  </si>
  <si>
    <t>MAINTENAN</t>
  </si>
  <si>
    <t>BAGUS</t>
  </si>
  <si>
    <t>:Kunci sock 1/2 inc 32 TEKIRO</t>
  </si>
  <si>
    <t>:Kunci sock 3/4inc 36 TEKIRO</t>
  </si>
  <si>
    <t>:Kunci sock3/4inc 41 TEKIRO</t>
  </si>
  <si>
    <t>:Kunci sock 3/4inc 46 TEKIRO</t>
  </si>
  <si>
    <t>1/2inc</t>
  </si>
  <si>
    <t>1inc</t>
  </si>
  <si>
    <t>3/4inc</t>
  </si>
  <si>
    <t xml:space="preserve"> </t>
  </si>
  <si>
    <t>Rusak</t>
  </si>
  <si>
    <t>RIZAL</t>
  </si>
  <si>
    <t>Periode : 01 Oktober 2023 - 31 Desember 2023</t>
  </si>
  <si>
    <t>Last Update 31 DESEMBER 2023</t>
  </si>
  <si>
    <t>Detail Katagori</t>
  </si>
  <si>
    <t>Kategori</t>
  </si>
  <si>
    <t>Kode Material</t>
  </si>
  <si>
    <t>Detail Nama Barang</t>
  </si>
  <si>
    <t>Satuan</t>
  </si>
  <si>
    <t>Stok Akhir</t>
  </si>
  <si>
    <t>Keterangan/PENGGUNAAN/ asal barang / lokasi di site</t>
  </si>
  <si>
    <t>Keterangan2</t>
  </si>
  <si>
    <t>Consumable Alat Kerja</t>
  </si>
  <si>
    <t>HABIS PAKAI</t>
  </si>
  <si>
    <t>AIR-ACCU</t>
  </si>
  <si>
    <t>AIR ACCU</t>
  </si>
  <si>
    <t>Botol</t>
  </si>
  <si>
    <t>ANNULAR-CUTTER-30X50mm</t>
  </si>
  <si>
    <t>Pcs</t>
  </si>
  <si>
    <t>ANNULAR-CUTTER-27X50mm</t>
  </si>
  <si>
    <t>ANNULAR-CUTTER-24X50mm</t>
  </si>
  <si>
    <t>ANNULAR-CUTTER-22X50mm</t>
  </si>
  <si>
    <t>Adpt-ColokanT</t>
  </si>
  <si>
    <t>Adaptor                   (Colokan T)</t>
  </si>
  <si>
    <t>Penutup-Scun</t>
  </si>
  <si>
    <t>PENUTUP SKUN (venil)</t>
  </si>
  <si>
    <t>Skun-Kabel-Las</t>
  </si>
  <si>
    <t>Skun Kabel Las</t>
  </si>
  <si>
    <t>pcs</t>
  </si>
  <si>
    <t>Masker</t>
  </si>
  <si>
    <t>box</t>
  </si>
  <si>
    <t>Hardener-Adminic</t>
  </si>
  <si>
    <t>Hardener Adminic</t>
  </si>
  <si>
    <t>kaleng</t>
  </si>
  <si>
    <t>Semen-Biasa</t>
  </si>
  <si>
    <t>Semen biasa</t>
  </si>
  <si>
    <t>Sak</t>
  </si>
  <si>
    <t>Semen-Sika-Grouting</t>
  </si>
  <si>
    <t>Semen Sika Grouting 215</t>
  </si>
  <si>
    <t>Semen-Mu-2000</t>
  </si>
  <si>
    <t>Semen MU 2000</t>
  </si>
  <si>
    <t>UM Suralaya</t>
  </si>
  <si>
    <t>Busbar-10x100x30CM</t>
  </si>
  <si>
    <t>Busbar 10 x 100 x 30cm</t>
  </si>
  <si>
    <t>DKM</t>
  </si>
  <si>
    <t>Silicon</t>
  </si>
  <si>
    <t>Batu-Batery-Toa</t>
  </si>
  <si>
    <t>Battery untuk TOA</t>
  </si>
  <si>
    <t>Untuk Toa</t>
  </si>
  <si>
    <t>Majun-Warna-Warni</t>
  </si>
  <si>
    <t>Majun segi empat warna warni</t>
  </si>
  <si>
    <t>Kg</t>
  </si>
  <si>
    <t>Kain las</t>
  </si>
  <si>
    <t>Kabel-Ties</t>
  </si>
  <si>
    <t>Kabel Ties Hitam</t>
  </si>
  <si>
    <t>Pack</t>
  </si>
  <si>
    <t>Busa-Serkei</t>
  </si>
  <si>
    <t>Busa Serkei</t>
  </si>
  <si>
    <t>Lembar</t>
  </si>
  <si>
    <t>Dop-Toran-Watermur</t>
  </si>
  <si>
    <t>DOP Toren (Water Mur)</t>
  </si>
  <si>
    <t>UM (Tutup Lubang Toren)</t>
  </si>
  <si>
    <t>Headling-Torch</t>
  </si>
  <si>
    <t>Headling Torch</t>
  </si>
  <si>
    <t>Flasback-Arrestor-Lpg</t>
  </si>
  <si>
    <t>Falsback Arrestor LPG</t>
  </si>
  <si>
    <t>Flasback-Arrestor-Oxy</t>
  </si>
  <si>
    <t>Falsback Arrestor OXIGEN</t>
  </si>
  <si>
    <t>Klem-Selang-Oxy-3/4</t>
  </si>
  <si>
    <t>Klem Selang Oksigen 3/4"</t>
  </si>
  <si>
    <t>Regulator-Lpg-YM</t>
  </si>
  <si>
    <t>Regulator LPG GAS YAMATO</t>
  </si>
  <si>
    <t>Regulator-OXY-YM</t>
  </si>
  <si>
    <t>Regulator OXYGEN YAMATO</t>
  </si>
  <si>
    <t>FlashBack-OXY</t>
  </si>
  <si>
    <t>Flashback Arrestor Oksigen</t>
  </si>
  <si>
    <t>FlashBack-Touch</t>
  </si>
  <si>
    <t>Flashback For Touch</t>
  </si>
  <si>
    <t>FlashBack-LPG-Gass</t>
  </si>
  <si>
    <t>Flashback For LPG</t>
  </si>
  <si>
    <t>Nozzle-Selang</t>
  </si>
  <si>
    <t>Nozzle Selang</t>
  </si>
  <si>
    <t>UM</t>
  </si>
  <si>
    <t>Nozzle-Cutting-02</t>
  </si>
  <si>
    <t>Nozzle Cutting Tourch No 2 Koike</t>
  </si>
  <si>
    <t>Nozzle-Cutting-03</t>
  </si>
  <si>
    <t>Nozzle Cutting Tourch No 3 Koike</t>
  </si>
  <si>
    <t>Nozzle-Jarum</t>
  </si>
  <si>
    <t>Djarum Nozzle</t>
  </si>
  <si>
    <t>Jarum-SPI</t>
  </si>
  <si>
    <t>Jarum SPI PEN 2,5 x 40</t>
  </si>
  <si>
    <t>Kapur-Besi</t>
  </si>
  <si>
    <t>Kapur Besi Merk Ferrari</t>
  </si>
  <si>
    <t>Dus</t>
  </si>
  <si>
    <t>Kawat-Galvanis-2mm</t>
  </si>
  <si>
    <t>Kawat Galvanis 2 MM</t>
  </si>
  <si>
    <t>Kawat-Bendrat</t>
  </si>
  <si>
    <t>Kawat Bendrat</t>
  </si>
  <si>
    <t>Kawat-Las-Stik-2.6-A</t>
  </si>
  <si>
    <t>Kawat Las stick 2.6 Merk Atlantis</t>
  </si>
  <si>
    <t>Kawat-Las-Stik-3.2-A</t>
  </si>
  <si>
    <t>Kawat Las stick 3.2 Merk Atlantis</t>
  </si>
  <si>
    <t>Kawat-Las-Stik-3.25-B</t>
  </si>
  <si>
    <t>Kawat Las E7016 Dia 3.25 Bohler</t>
  </si>
  <si>
    <t>Kawat-Las-Stik-4.0-B</t>
  </si>
  <si>
    <t>Kawat Las E7016 Dia 4.0 Bohler</t>
  </si>
  <si>
    <t>Kawat-Las-Stik-3.2-T</t>
  </si>
  <si>
    <t>Kawat Las 3.2 MM Merk Tayor</t>
  </si>
  <si>
    <t>KG</t>
  </si>
  <si>
    <t>Workshoap</t>
  </si>
  <si>
    <t>Kawat-Las-Stik-4.0-T</t>
  </si>
  <si>
    <t>Kawat Las 4.0 MM Merk Tayor</t>
  </si>
  <si>
    <t>Kawat-Las-Stik-2.6-E</t>
  </si>
  <si>
    <t>Kawat Las stik 2.6 Merk ENKA</t>
  </si>
  <si>
    <t>Kawat-Las-CO-E71T</t>
  </si>
  <si>
    <t xml:space="preserve">Kawat Las CO E71T </t>
  </si>
  <si>
    <t>Box</t>
  </si>
  <si>
    <t>KCIC - Suralaya</t>
  </si>
  <si>
    <t>Sikat-Kawat-Camel</t>
  </si>
  <si>
    <t>Sikat Kawat Merk CAMEL</t>
  </si>
  <si>
    <t>Amplas-400</t>
  </si>
  <si>
    <t>Amplas 400</t>
  </si>
  <si>
    <t>Meter</t>
  </si>
  <si>
    <t>Batu-Gerinda-Potong-04</t>
  </si>
  <si>
    <t>Batu Gerinda Potong 4"</t>
  </si>
  <si>
    <t>Batu-Gerinda-Potong-07</t>
  </si>
  <si>
    <t>Batu Gerinda Potong 7"</t>
  </si>
  <si>
    <t>Batu-Gerinda-Poles-04</t>
  </si>
  <si>
    <t>Batu Gerinda Poles 4"</t>
  </si>
  <si>
    <t>Batu-Gerinda-Poles-07</t>
  </si>
  <si>
    <t>Batu Gerinda Poles 7"</t>
  </si>
  <si>
    <t>Batu-Gerinda-Reamer-Steel</t>
  </si>
  <si>
    <t>Batu Gerinda Reamer KERUCUT STEEL</t>
  </si>
  <si>
    <t>Batu-Gerinda-Reamer</t>
  </si>
  <si>
    <t>Batu Gerinda Reamer CILINDER</t>
  </si>
  <si>
    <t>Batu-Gerinda-Reamer-01</t>
  </si>
  <si>
    <t>Batu Gerinda Reamer KERUCUT</t>
  </si>
  <si>
    <t>Lakban-Bening</t>
  </si>
  <si>
    <t>Lakban Bening Office</t>
  </si>
  <si>
    <t>Lakban-Merah</t>
  </si>
  <si>
    <t>Isolasi Lakban Merah</t>
  </si>
  <si>
    <t>Roll</t>
  </si>
  <si>
    <t>Lakban-Hitam-Maintenance</t>
  </si>
  <si>
    <t>Isolasi Lakban Hitam Nitto (maintenance)</t>
  </si>
  <si>
    <t>KONSUMSI MANTENANCE (GUDANG GK ADA STOK)</t>
  </si>
  <si>
    <t>Lakban-Hitam-Handling</t>
  </si>
  <si>
    <t>Isolasi Lakban Hitam (Material Handling)</t>
  </si>
  <si>
    <t>Lakban-Tape-3M</t>
  </si>
  <si>
    <t>Isolasi Lakban Tape 3M Scoth 33+</t>
  </si>
  <si>
    <t>Lakban-SealTape</t>
  </si>
  <si>
    <t>Isolasi Lakban Seal Tape</t>
  </si>
  <si>
    <t>Lakban-Bakar</t>
  </si>
  <si>
    <t>Isolasi Lakban Bakar / heatstring</t>
  </si>
  <si>
    <t>Lakban-Kertas-1Inc</t>
  </si>
  <si>
    <t>Isolasi Lakban Kertas 1"</t>
  </si>
  <si>
    <t>Lakban-Kertas-2Inc</t>
  </si>
  <si>
    <t>Isolasi Lakban Kertas 2"</t>
  </si>
  <si>
    <t>Plastik-Trash-Bag</t>
  </si>
  <si>
    <t>Plastik Trash Bag (plastik sampah)</t>
  </si>
  <si>
    <t>Soket-16A</t>
  </si>
  <si>
    <t>Plastik 2Kg Cover Anchor</t>
  </si>
  <si>
    <t>Plastik-Cover-Angkur-1kg</t>
  </si>
  <si>
    <t>Plastik 1Kg Cover Anchor</t>
  </si>
  <si>
    <t>Face-Shield</t>
  </si>
  <si>
    <t>Face Shield                        (APD)</t>
  </si>
  <si>
    <t>Team Bp. Nurtopo</t>
  </si>
  <si>
    <t>Kedok-Polos</t>
  </si>
  <si>
    <t>Kedok-Polos                       (APD)</t>
  </si>
  <si>
    <t>TIDAK HABIS PAKAI</t>
  </si>
  <si>
    <t>Locking nut gerinda 4inc</t>
  </si>
  <si>
    <t>Kedok-Gerinda</t>
  </si>
  <si>
    <t>Kedok Gerinda                    (APD)</t>
  </si>
  <si>
    <t>Kedok-Las</t>
  </si>
  <si>
    <t>Kedok Las                          (APD)</t>
  </si>
  <si>
    <t>Kaca-Mata-Bening-King</t>
  </si>
  <si>
    <t>Kaca Mata Bening King         (APD)</t>
  </si>
  <si>
    <t>Serah terima HSE</t>
  </si>
  <si>
    <t>Kaca-Mata-Hitam-King</t>
  </si>
  <si>
    <t>Kaca Mata Hitam King           (APD)</t>
  </si>
  <si>
    <t>Kaca-Las-Hitam</t>
  </si>
  <si>
    <t>Kaca Las Warna Hitam          (APD)</t>
  </si>
  <si>
    <t>DKM Gudang Workshoap</t>
  </si>
  <si>
    <t>Kaca-Las-Putih</t>
  </si>
  <si>
    <t>Kaca Las Transparan            (APD)</t>
  </si>
  <si>
    <t>DKM / Gudang Workshoap</t>
  </si>
  <si>
    <t>Sarung-Tangan-Medis</t>
  </si>
  <si>
    <t>Sarung Tangan Medis             (APD)</t>
  </si>
  <si>
    <t>Pasang</t>
  </si>
  <si>
    <t>Sarung-Tangan-Kombinasi</t>
  </si>
  <si>
    <t>Sarung Tangan Kombinasi     (APD)</t>
  </si>
  <si>
    <t>Sarung-Tangan-Katun</t>
  </si>
  <si>
    <t>Sarung Tangan Katun          (APD)</t>
  </si>
  <si>
    <t>Sarung-Tangan-Welder</t>
  </si>
  <si>
    <t>Sarung Tangan Welder        (APD)</t>
  </si>
  <si>
    <t>Sarung-Tangan-Elektrik</t>
  </si>
  <si>
    <t>Sarung Tangan Electric        (APD)</t>
  </si>
  <si>
    <t>Ear-Plug</t>
  </si>
  <si>
    <t>Earplug                              (APD)</t>
  </si>
  <si>
    <t>DKM HSE</t>
  </si>
  <si>
    <t>Apron-Tangan</t>
  </si>
  <si>
    <t>Apron Tangan         (APD Pekerjaan Panas)</t>
  </si>
  <si>
    <t>Apron-Dada</t>
  </si>
  <si>
    <t>Apron Dada            (APD Pekerjaan Panas)</t>
  </si>
  <si>
    <t>Apron-Absorpad oil</t>
  </si>
  <si>
    <t>Apron Absorpad oil (APD Pekerjaan Panas)</t>
  </si>
  <si>
    <t>Mata-Bor-Roofting</t>
  </si>
  <si>
    <t>Mata Bor Roofing</t>
  </si>
  <si>
    <t>UM / Pekerjaan Office</t>
  </si>
  <si>
    <t>Mata-Bor-3mm</t>
  </si>
  <si>
    <t>Mata Bor Dia 3MM</t>
  </si>
  <si>
    <t>Mata-Bor-5mm</t>
  </si>
  <si>
    <t>Mata Bor Dia 5MM</t>
  </si>
  <si>
    <t>Mata-Bor-M18</t>
  </si>
  <si>
    <t>Mata Bor Dia M18 X 50</t>
  </si>
  <si>
    <t>Mata-Bor-M22</t>
  </si>
  <si>
    <t>Mata Bor Dia M22 X 50</t>
  </si>
  <si>
    <t>Mata-Bor-M24</t>
  </si>
  <si>
    <t>Mata Bor Dia M24 X 50</t>
  </si>
  <si>
    <t>Mata-Bor-M25</t>
  </si>
  <si>
    <t xml:space="preserve">Mata Bor Dia M25 X 50 TCT </t>
  </si>
  <si>
    <t>Mata-Bor-M27</t>
  </si>
  <si>
    <t>Mata Bor Dia M27 X 50</t>
  </si>
  <si>
    <t>Mata-Bor-M30</t>
  </si>
  <si>
    <t>Mata Bor Dia M30 X 50</t>
  </si>
  <si>
    <t>Kikir</t>
  </si>
  <si>
    <t>Kikir (alat Kerja)</t>
  </si>
  <si>
    <t>Karung-Goni</t>
  </si>
  <si>
    <t>Karung Goni</t>
  </si>
  <si>
    <t>Karung-Plastik</t>
  </si>
  <si>
    <t>Karung Plastik</t>
  </si>
  <si>
    <t>Carbon-brush-Impact</t>
  </si>
  <si>
    <t>Carbon Brush Impact</t>
  </si>
  <si>
    <t>Carbon-brush-Grinda-4Inc</t>
  </si>
  <si>
    <t>Carbon Brush Gerinda 4"</t>
  </si>
  <si>
    <t>Set</t>
  </si>
  <si>
    <t>Carbon-brush-Bor-Magnet</t>
  </si>
  <si>
    <t>Carbon Brush Bor Magnet</t>
  </si>
  <si>
    <t>Legran-32A-Male</t>
  </si>
  <si>
    <t>Legran 32A Male</t>
  </si>
  <si>
    <t>Legran-53A-Male</t>
  </si>
  <si>
    <t>Legran 53A Male</t>
  </si>
  <si>
    <t>Elcb-100A</t>
  </si>
  <si>
    <t>ELCB 100A 300MA-AC</t>
  </si>
  <si>
    <t>Elcb-50A</t>
  </si>
  <si>
    <t>ELCB 3P 50AF/30AT TYPE nv</t>
  </si>
  <si>
    <t>Plug-Mounting-1Phase-16A</t>
  </si>
  <si>
    <t>Plug Mounting 1Phase 16A</t>
  </si>
  <si>
    <t>UM Suralaya (bagus mulyo)</t>
  </si>
  <si>
    <t>Receptacle-32A</t>
  </si>
  <si>
    <t>Receptacle 32A</t>
  </si>
  <si>
    <t>Pinjam Bp. Suparjan</t>
  </si>
  <si>
    <t>Water-Proof-Lampu-LED</t>
  </si>
  <si>
    <t>Water Proof Lamp LED</t>
  </si>
  <si>
    <t>Shock-Sambung</t>
  </si>
  <si>
    <t>Shock Sambung</t>
  </si>
  <si>
    <t>Stecker-3Pin-Legrand</t>
  </si>
  <si>
    <t>Stecker 3Pin Legrand</t>
  </si>
  <si>
    <t>Supplier (UM)</t>
  </si>
  <si>
    <t>Selang-Kompresor</t>
  </si>
  <si>
    <t>Selang Kompresor</t>
  </si>
  <si>
    <t>Workshop</t>
  </si>
  <si>
    <t>Clamp-3"</t>
  </si>
  <si>
    <t>Clamp 3"</t>
  </si>
  <si>
    <t>Clamp-Selang-Kompresor</t>
  </si>
  <si>
    <t xml:space="preserve">Clamp selang kompresor </t>
  </si>
  <si>
    <t>UM Suralaya  ( bagus mulyo ) kompresor di TT03</t>
  </si>
  <si>
    <t>V-Shok-3/4Inc</t>
  </si>
  <si>
    <t>V-Sok 3/4" x 1/2</t>
  </si>
  <si>
    <t>King-Neppel-3/4Inc</t>
  </si>
  <si>
    <t>King Neppel 3/4"</t>
  </si>
  <si>
    <t>Double-Neppel-1/2-Galvanis</t>
  </si>
  <si>
    <t>Double Neppel 1/2 Galvaniz</t>
  </si>
  <si>
    <t>Tee-3/4SS</t>
  </si>
  <si>
    <t>TEE 3/4" SS</t>
  </si>
  <si>
    <t>Cicago-Couping-3/4-Drat</t>
  </si>
  <si>
    <t>Cicago Couping 3/4" Drat</t>
  </si>
  <si>
    <t>Cicago-Couping-3/4-Selang</t>
  </si>
  <si>
    <t>Cicago Couping 3/4" Selang</t>
  </si>
  <si>
    <t>Cup-Brush</t>
  </si>
  <si>
    <t>Cup Brush</t>
  </si>
  <si>
    <t>Heple-Coupling</t>
  </si>
  <si>
    <t>Heple Coupling  ( untuk genset ofice)</t>
  </si>
  <si>
    <t>heple-3/4</t>
  </si>
  <si>
    <t>heple-3/4 ( untuk genset Office)</t>
  </si>
  <si>
    <t>Klaim-Presure</t>
  </si>
  <si>
    <t>Klaim Presure ( Untuk Genset Office )</t>
  </si>
  <si>
    <t>WIM-Check</t>
  </si>
  <si>
    <t>Wim Check ( Untuk Genset Office)</t>
  </si>
  <si>
    <t>Orange-Vest</t>
  </si>
  <si>
    <t>Orange Vest</t>
  </si>
  <si>
    <t>Backing-Ceramic</t>
  </si>
  <si>
    <t>Backing Ceramic</t>
  </si>
  <si>
    <t>Ram-Leptop</t>
  </si>
  <si>
    <t>Ram Laptop</t>
  </si>
  <si>
    <t>Baut-M16</t>
  </si>
  <si>
    <t>Baut M16 X 50MM</t>
  </si>
  <si>
    <t>UM (Penggantian Pin Clamp Beam)</t>
  </si>
  <si>
    <t>Baut-M21</t>
  </si>
  <si>
    <t>Baut M21  X 50MM</t>
  </si>
  <si>
    <t>Dynabolt M16 X 182</t>
  </si>
  <si>
    <t>Ring-Bolt-50CM</t>
  </si>
  <si>
    <t>Ring Bolt Dia 50CM</t>
  </si>
  <si>
    <t>DKM (Supplier Tekun Makmur)</t>
  </si>
  <si>
    <t>TreeBone</t>
  </si>
  <si>
    <t>TreeBone zoomlion</t>
  </si>
  <si>
    <t>Pedding-Plate</t>
  </si>
  <si>
    <t>Pedding all Ukuran</t>
  </si>
  <si>
    <t>Backing-Plate</t>
  </si>
  <si>
    <t>Backing Plate</t>
  </si>
  <si>
    <t>Plate-Support-2MM</t>
  </si>
  <si>
    <t>Plat Support 170X170X TEBEL 2</t>
  </si>
  <si>
    <t>Lmbr</t>
  </si>
  <si>
    <t>Plate-Support-4MM</t>
  </si>
  <si>
    <t>Plat Support 170X170X TEBEL 4</t>
  </si>
  <si>
    <t>Plate-Support-6MM</t>
  </si>
  <si>
    <t>Plat Support 170X170X TEBEL 6</t>
  </si>
  <si>
    <t>Plate-Support-8MM</t>
  </si>
  <si>
    <t>Plat Support 170X170X TEBEL 8</t>
  </si>
  <si>
    <t>Plate-Support-10MM</t>
  </si>
  <si>
    <t>Plat Support 170X170X TEBEL 10</t>
  </si>
  <si>
    <t>Plate-Support-12MM</t>
  </si>
  <si>
    <t>Plat Support 170X170X TEBEL 12</t>
  </si>
  <si>
    <t>Plat-Bordes</t>
  </si>
  <si>
    <t>Plate Bordes 3 x 1200 x 2400</t>
  </si>
  <si>
    <t>Consumable Alat Kerja HSE</t>
  </si>
  <si>
    <t>Sepatu-Boot</t>
  </si>
  <si>
    <t>Sepatu Boot                (HSE)</t>
  </si>
  <si>
    <t>Sepatu-Safety</t>
  </si>
  <si>
    <t>Sepatu Safety              (HSE)</t>
  </si>
  <si>
    <t>Psg</t>
  </si>
  <si>
    <t>HSE Workshoap</t>
  </si>
  <si>
    <t>Helm-MERAH-Leopard</t>
  </si>
  <si>
    <t>Helm Leopard Merah      (HSE)</t>
  </si>
  <si>
    <t>Helm-Putih-Leopard</t>
  </si>
  <si>
    <t>Helm Leopard Putih      (HSE)</t>
  </si>
  <si>
    <t>Helm-Kuning-Leopard</t>
  </si>
  <si>
    <t>Helm Kuning Leopard    (HSE)</t>
  </si>
  <si>
    <t>Helm-Hijau</t>
  </si>
  <si>
    <t>Helm Hijau                   (HSE)</t>
  </si>
  <si>
    <t>UM &amp; KCIC - Suralaya</t>
  </si>
  <si>
    <t>Helm-Kuning-MSA</t>
  </si>
  <si>
    <t>Helm Kuning MSA         (HSE)</t>
  </si>
  <si>
    <t>Helm-Biru-MSA</t>
  </si>
  <si>
    <t>Helm Biru MSA         (HSE)</t>
  </si>
  <si>
    <t>Helm-Safety-MSA</t>
  </si>
  <si>
    <t>Helm Putih Safety MSA          (HSE)</t>
  </si>
  <si>
    <t>Seragam-Kerja</t>
  </si>
  <si>
    <t>Seragam Kerja              (HSE)</t>
  </si>
  <si>
    <t>Rompi-Kuning</t>
  </si>
  <si>
    <t>Rompi Kuning       (HSE)</t>
  </si>
  <si>
    <t>Rompi-Kerja</t>
  </si>
  <si>
    <t>Rompi Kerja                  (HSE)</t>
  </si>
  <si>
    <t>DKM GAF</t>
  </si>
  <si>
    <t>Rompi-Apd</t>
  </si>
  <si>
    <t>Rompi APD                   (HSE)</t>
  </si>
  <si>
    <t>Rompi-V-GoSafe</t>
  </si>
  <si>
    <t>Rompi V Gosafe</t>
  </si>
  <si>
    <t xml:space="preserve"> HABIS PAKAI</t>
  </si>
  <si>
    <t xml:space="preserve">Tambang </t>
  </si>
  <si>
    <t>Tambang Ukuran 16MM x 200 Meter (HSE)</t>
  </si>
  <si>
    <t>Fire-Blanket</t>
  </si>
  <si>
    <t>Fire Blanket                  (HSE)</t>
  </si>
  <si>
    <t>Fire-Blanket-Roll-exKCIC</t>
  </si>
  <si>
    <t>Fire Blanket Roll             (HSE)</t>
  </si>
  <si>
    <t>Safety-Net</t>
  </si>
  <si>
    <t>Safety Net                    (HSE)</t>
  </si>
  <si>
    <t>Benang-Nilon</t>
  </si>
  <si>
    <t>Benang Nilon                (HSE)</t>
  </si>
  <si>
    <t>Spanduk</t>
  </si>
  <si>
    <t>Spanduk                      (HSE)</t>
  </si>
  <si>
    <t>Banner</t>
  </si>
  <si>
    <t>Banner                        (HSE)</t>
  </si>
  <si>
    <t>STIKER EHS</t>
  </si>
  <si>
    <t>STIKER EHS                     (HSE)</t>
  </si>
  <si>
    <t>PACK</t>
  </si>
  <si>
    <t>Tas-Jaring</t>
  </si>
  <si>
    <t>Tas Jaring                    (HSE)</t>
  </si>
  <si>
    <t>Police-Line-Kuning-Hitam</t>
  </si>
  <si>
    <t>Police Line Hitam Kuning (HSE)</t>
  </si>
  <si>
    <t>Police-Line-Biru-Putih</t>
  </si>
  <si>
    <t>police Line Biru-Putih   (HSE)</t>
  </si>
  <si>
    <t>Police-Line-Merah-Putih</t>
  </si>
  <si>
    <t>police Line Merah-Putih   (HSE)</t>
  </si>
  <si>
    <t>Desinfectan tablet</t>
  </si>
  <si>
    <t>Desinfectan tablet         (HSE)</t>
  </si>
  <si>
    <t>Inject bakteri</t>
  </si>
  <si>
    <t>Inject Bakteri       (HSE)</t>
  </si>
  <si>
    <t>Master lock safety</t>
  </si>
  <si>
    <t>Master lock safety          (HSE)</t>
  </si>
  <si>
    <t>Terpal-8x8</t>
  </si>
  <si>
    <t>Terpal 8 x 8 Meter      (HSE)</t>
  </si>
  <si>
    <t>Sheet</t>
  </si>
  <si>
    <t>Terpal-3.5-6</t>
  </si>
  <si>
    <t>Terpal 3,5 x 6 Meter      (HSE)</t>
  </si>
  <si>
    <t>Consumable QC</t>
  </si>
  <si>
    <t>AEROSOL-BLACK-MAGNET</t>
  </si>
  <si>
    <t>AEROSOL BLACK MAGNET</t>
  </si>
  <si>
    <t>Kaleng</t>
  </si>
  <si>
    <t>PENGIRIMAN DARI WS (PERMINTAAN QC)</t>
  </si>
  <si>
    <t>AEROSOL-WPC</t>
  </si>
  <si>
    <t>AEROSOL WPC</t>
  </si>
  <si>
    <t xml:space="preserve">Consumable Cat </t>
  </si>
  <si>
    <t>Kuas-Cat-1Inc</t>
  </si>
  <si>
    <t>Kuas Cat 1"</t>
  </si>
  <si>
    <t>Kuas-Cat-2Inc</t>
  </si>
  <si>
    <t>Kuas Cat 2"</t>
  </si>
  <si>
    <t>Kuas-Cat-Roll kecil + gagang</t>
  </si>
  <si>
    <t>Zinc-Rich</t>
  </si>
  <si>
    <t>Zinc Rich</t>
  </si>
  <si>
    <t>Tube</t>
  </si>
  <si>
    <t>WS</t>
  </si>
  <si>
    <t>CAT-PRIMER-ADMIZINC</t>
  </si>
  <si>
    <t>CAT PRIMER ADMIZINC</t>
  </si>
  <si>
    <t>L</t>
  </si>
  <si>
    <t>Sigmacover-620</t>
  </si>
  <si>
    <t>Sigmacover 620</t>
  </si>
  <si>
    <t>Pail</t>
  </si>
  <si>
    <t>Sigmadur-550</t>
  </si>
  <si>
    <t>Sigmadur 550</t>
  </si>
  <si>
    <t>Tinta-Sipatan-Surveyor</t>
  </si>
  <si>
    <t>Tinta Sipatan</t>
  </si>
  <si>
    <t>UM Hendi</t>
  </si>
  <si>
    <t>Thinner</t>
  </si>
  <si>
    <t>Liter</t>
  </si>
  <si>
    <t>UM Suralaya / QC Workshaop</t>
  </si>
  <si>
    <t>Thinner-1660-Admiral</t>
  </si>
  <si>
    <t>Thinner-1601-Admiral</t>
  </si>
  <si>
    <t>CAT-Finish-ADMITANE</t>
  </si>
  <si>
    <t>Cat-Minyak-Kuning</t>
  </si>
  <si>
    <t>Cat Minyak warna kuning</t>
  </si>
  <si>
    <t>Cat-Minyak-Hitam</t>
  </si>
  <si>
    <t>Cat Minyak Warna Hitam</t>
  </si>
  <si>
    <t>Cat-Top-Coat-Admira</t>
  </si>
  <si>
    <t>Cat Admira Top Coat</t>
  </si>
  <si>
    <t>Pilok-Biru</t>
  </si>
  <si>
    <t>Pylox Biru</t>
  </si>
  <si>
    <t>Pilok-Orange</t>
  </si>
  <si>
    <t>Pylox Orange</t>
  </si>
  <si>
    <t>Pilok-Kuning</t>
  </si>
  <si>
    <t>Pylox Kuning</t>
  </si>
  <si>
    <t>Pilok-Merah</t>
  </si>
  <si>
    <t>Pylox Merah</t>
  </si>
  <si>
    <t>Pilok-Silver</t>
  </si>
  <si>
    <t>Pylox Silver</t>
  </si>
  <si>
    <t>Consumable Mesin</t>
  </si>
  <si>
    <t>AVR-Genset</t>
  </si>
  <si>
    <t>AVR Genset</t>
  </si>
  <si>
    <t>Air-Filter-Fleetguard-Lf9009</t>
  </si>
  <si>
    <t>Air Filter Fleetguard LF 9009</t>
  </si>
  <si>
    <t>Tbg</t>
  </si>
  <si>
    <t>Air-Accu</t>
  </si>
  <si>
    <t>Air Accu</t>
  </si>
  <si>
    <t>Accu-GS-12v</t>
  </si>
  <si>
    <t>Accu GS 12V-70Ah</t>
  </si>
  <si>
    <t>Coolent-Water</t>
  </si>
  <si>
    <t>Coolent</t>
  </si>
  <si>
    <t>Deligen</t>
  </si>
  <si>
    <t>Crc-Electrik</t>
  </si>
  <si>
    <t>CRC Electrik</t>
  </si>
  <si>
    <t>Dup</t>
  </si>
  <si>
    <t>Drat-Mesin-Impact</t>
  </si>
  <si>
    <t>Drat Mesin Impact</t>
  </si>
  <si>
    <t>Eart-Clam</t>
  </si>
  <si>
    <t>Eart Clam 500A</t>
  </si>
  <si>
    <t>Elcb-32A-3Phase</t>
  </si>
  <si>
    <t>ELCB 32A 3Phase 40MA (maintenance)</t>
  </si>
  <si>
    <t>Elcb-32A-1Phase</t>
  </si>
  <si>
    <t>ELCB 32A 1Phase 40MA (maintenance)</t>
  </si>
  <si>
    <t>Filter-Udara-Crane-Zoomlion</t>
  </si>
  <si>
    <t>Filter Udara Crane Zoomlion</t>
  </si>
  <si>
    <t>Filter-Genset-250KVA</t>
  </si>
  <si>
    <t>Filter Genset 250KVA</t>
  </si>
  <si>
    <t>Filter-Solar-Genset</t>
  </si>
  <si>
    <t>Filter Solar Genset</t>
  </si>
  <si>
    <t>Dept. Konstruksi</t>
  </si>
  <si>
    <t>Filter-Oli-sf90009</t>
  </si>
  <si>
    <t>FILTER OLI SF90009</t>
  </si>
  <si>
    <t>Filter-Oli-Genset</t>
  </si>
  <si>
    <t>Filter Oli Genset type 9009</t>
  </si>
  <si>
    <t xml:space="preserve">MANTENANCE ALAT </t>
  </si>
  <si>
    <t>Filter-Solar-SFR9732</t>
  </si>
  <si>
    <t>Filter Solar SFR9732</t>
  </si>
  <si>
    <t>Filter-Crane-J66213114</t>
  </si>
  <si>
    <t>Filter Crane J66213114</t>
  </si>
  <si>
    <t>DKM Konstruksi</t>
  </si>
  <si>
    <t>Filter-Crane-F486420</t>
  </si>
  <si>
    <t>Filter Crane F486420</t>
  </si>
  <si>
    <t>Filter-Crane-1212</t>
  </si>
  <si>
    <t>FILTER CRANE 1212</t>
  </si>
  <si>
    <t>Filter-Crane-1610</t>
  </si>
  <si>
    <t>FILTER CRANE 1610</t>
  </si>
  <si>
    <t xml:space="preserve">UM PERMINTAAN BAGUS </t>
  </si>
  <si>
    <t>Full-Filter-Ff5052</t>
  </si>
  <si>
    <t>Full Filter FF5052 Fleetguard</t>
  </si>
  <si>
    <t>Grease-Bearing-Biru</t>
  </si>
  <si>
    <t>Grease Bearing Biru</t>
  </si>
  <si>
    <t>Grease-Rotary-Blue-Bearing-HiTemp</t>
  </si>
  <si>
    <t>Rotary Blue, Bearing Grease Hi Temp</t>
  </si>
  <si>
    <t>J8621314</t>
  </si>
  <si>
    <t>J862116</t>
  </si>
  <si>
    <t>Kabel-Power</t>
  </si>
  <si>
    <t>Kabel Power + Kabel Massa</t>
  </si>
  <si>
    <t>MTC Workshoap</t>
  </si>
  <si>
    <t>Kabel-Power-3x2.5-Nyyhy-Jembo</t>
  </si>
  <si>
    <t>Kabel power 3 x 2.5 NYYHY Jembo</t>
  </si>
  <si>
    <t>DKM BA-115 &amp; UM</t>
  </si>
  <si>
    <t>Kabel-NYAF-0,5</t>
  </si>
  <si>
    <t>Kabel  NYAF 0,50</t>
  </si>
  <si>
    <t>Kabel-Genset-4x16</t>
  </si>
  <si>
    <t>Kabel Genset 4 x 16</t>
  </si>
  <si>
    <t>Kabel-Nyyhy-4x4MM</t>
  </si>
  <si>
    <t>Kabel NYYHY 4 x 4 MM²</t>
  </si>
  <si>
    <t>Kabel-Nyyhy-4x10MM</t>
  </si>
  <si>
    <t>Kabel NYYHY 4 x 10 MM²</t>
  </si>
  <si>
    <t>Kabel-Listrik</t>
  </si>
  <si>
    <t>Kabel Listrik</t>
  </si>
  <si>
    <t>Kabel-Las-Diameter-70</t>
  </si>
  <si>
    <t>Kabel Las Dia 70</t>
  </si>
  <si>
    <t>Klem-3Inc-Selang-Crane</t>
  </si>
  <si>
    <t>Klem 3" Selang Crane</t>
  </si>
  <si>
    <t>Mata-Snei-Tekiro</t>
  </si>
  <si>
    <t>Mata Snei TEKIRO</t>
  </si>
  <si>
    <t>Socket Waterproof 1 Phase "Fort" M/F</t>
  </si>
  <si>
    <t>MCB-Brocco</t>
  </si>
  <si>
    <t>MCB Brocco 10A, 6A, 4A (maintenance)</t>
  </si>
  <si>
    <t>Mccb-80A</t>
  </si>
  <si>
    <t>MCCB 80A (Breker 80A)</t>
  </si>
  <si>
    <t>Oring-Seal</t>
  </si>
  <si>
    <t>Oring Seal</t>
  </si>
  <si>
    <t>Oli-Mesin-Sae40-Lubrican</t>
  </si>
  <si>
    <t>Oli Mesin Sae 40 Merk Lubrican</t>
  </si>
  <si>
    <t>Oli-Mesin-Sae10-Lubrican</t>
  </si>
  <si>
    <t>Oli Mesin Sae 10 Merk Lubrican</t>
  </si>
  <si>
    <t>Packing-Heat</t>
  </si>
  <si>
    <t>Packing Heat (zoomlion)</t>
  </si>
  <si>
    <t>Plug-32A</t>
  </si>
  <si>
    <t>Plug 32A 4k CEE</t>
  </si>
  <si>
    <t>Panel-Mounting-63A-3Phase</t>
  </si>
  <si>
    <t>Panel Mounting 63A 3Phase</t>
  </si>
  <si>
    <t>Panel-Mounting-16A</t>
  </si>
  <si>
    <t>Panel Mounting 16A (Box Panel)</t>
  </si>
  <si>
    <t>Rel-Panel-1M</t>
  </si>
  <si>
    <t>Rell Panel MCB 1M</t>
  </si>
  <si>
    <t>ROTAX-24-VOLT</t>
  </si>
  <si>
    <t>ROTAK 24 VOLT (POMPA SOLAR GENSET)</t>
  </si>
  <si>
    <t>MANTENANCE  (BENERIN GENSET OFFICE 200KVA)</t>
  </si>
  <si>
    <t>Seal-Clap</t>
  </si>
  <si>
    <t>Seal Clap (perbaikan mesin)</t>
  </si>
  <si>
    <t>Selang-House-Zoomlion</t>
  </si>
  <si>
    <t>Selang House</t>
  </si>
  <si>
    <t>Penggantian Selang House Zoomlion Bocor</t>
  </si>
  <si>
    <t>Solar-Industri</t>
  </si>
  <si>
    <t>Solar Industri</t>
  </si>
  <si>
    <t>P &amp; D</t>
  </si>
  <si>
    <t>SFO-0009</t>
  </si>
  <si>
    <t>SFO 0009</t>
  </si>
  <si>
    <t>Sfr1212-FW</t>
  </si>
  <si>
    <t>SFR1212 FW</t>
  </si>
  <si>
    <t>Scun-40</t>
  </si>
  <si>
    <t>Scun 40</t>
  </si>
  <si>
    <t>Socket-3Riang-16A</t>
  </si>
  <si>
    <t>Socket 3Tiang 16A 3k CEE</t>
  </si>
  <si>
    <t>Socket-3Riang</t>
  </si>
  <si>
    <t>Socket 3Phase</t>
  </si>
  <si>
    <t>Socket-3Lubang</t>
  </si>
  <si>
    <t>Socket 3 Lubang</t>
  </si>
  <si>
    <t>Surface-Mounting-16A</t>
  </si>
  <si>
    <t>Surface Mounting 16A 3k CEE</t>
  </si>
  <si>
    <t>Switch-Sensor-Crane</t>
  </si>
  <si>
    <t>Switch Sensor Crane</t>
  </si>
  <si>
    <t>Water-Separator-FS1280</t>
  </si>
  <si>
    <t>Water Separator FS 1280 Fleetguard</t>
  </si>
  <si>
    <t>Wd-40</t>
  </si>
  <si>
    <t>WD 40</t>
  </si>
  <si>
    <t>Consumable Site Office</t>
  </si>
  <si>
    <t>Serbuk-Kayu</t>
  </si>
  <si>
    <t>Serbuk Kayu</t>
  </si>
  <si>
    <t>Bp. Pieter</t>
  </si>
  <si>
    <t>Spandek-4M</t>
  </si>
  <si>
    <t>Spandek 4M</t>
  </si>
  <si>
    <t>Baja-Ringan</t>
  </si>
  <si>
    <t xml:space="preserve">Baja Ringan </t>
  </si>
  <si>
    <t>Talang-Polos</t>
  </si>
  <si>
    <t>Talang Polos</t>
  </si>
  <si>
    <t>Paku-Repet</t>
  </si>
  <si>
    <t>Paku Repeat</t>
  </si>
  <si>
    <t>Paku-Spandek</t>
  </si>
  <si>
    <t>Paku Spandek 5,0Cm</t>
  </si>
  <si>
    <t>Paku-Beton</t>
  </si>
  <si>
    <t>Paku Beton 5Cm</t>
  </si>
  <si>
    <t>Paku-5Cm</t>
  </si>
  <si>
    <t>Paku 5Cm</t>
  </si>
  <si>
    <t>Bantek-Dokumen-Besar</t>
  </si>
  <si>
    <t>Bantek Dokumen Besar</t>
  </si>
  <si>
    <t>Bantek-Dokumen-Kecil</t>
  </si>
  <si>
    <t>Bantek Dokumen Kecil</t>
  </si>
  <si>
    <t>Kertas-A4-Sidu</t>
  </si>
  <si>
    <t>Kertas A4 Sidu</t>
  </si>
  <si>
    <t>RIM</t>
  </si>
  <si>
    <t>Kertas-A3-Sidu</t>
  </si>
  <si>
    <t>Kertas A3 Sidu</t>
  </si>
  <si>
    <t>Tinta-China-Merk-Naga</t>
  </si>
  <si>
    <t>Tinta China Merk Naga</t>
  </si>
  <si>
    <t>Papan-Pollywood</t>
  </si>
  <si>
    <t>Papan Pollywood (Papan Kayu-Berjalan)</t>
  </si>
  <si>
    <t>Lem-Korea</t>
  </si>
  <si>
    <t>Lem Korea</t>
  </si>
  <si>
    <t>Jumbo-Bags</t>
  </si>
  <si>
    <t>Jumbo Bags ( karung goni )</t>
  </si>
  <si>
    <t>White-Marker</t>
  </si>
  <si>
    <t>Marker Putih</t>
  </si>
  <si>
    <t>Blue-Marker</t>
  </si>
  <si>
    <t>Marker Biru</t>
  </si>
  <si>
    <t>Black-Marker</t>
  </si>
  <si>
    <t>Marker Hitam</t>
  </si>
  <si>
    <t>Spidol-Tinta-Permanen-Hitam</t>
  </si>
  <si>
    <t>Spidol Tinta Permanen Hitam</t>
  </si>
  <si>
    <t>Backing keramik</t>
  </si>
  <si>
    <t>BACKING KERAMIK</t>
  </si>
  <si>
    <t>Inventaris Alat Bantu</t>
  </si>
  <si>
    <t>Gembok</t>
  </si>
  <si>
    <t>Gembok Kontainer &amp; Rumah Genset, Solar</t>
  </si>
  <si>
    <t>Drigen-25Liter</t>
  </si>
  <si>
    <t>Derigen Ukuran 25Liter</t>
  </si>
  <si>
    <t>Tandon-Solar</t>
  </si>
  <si>
    <t>Tandon Untuk Solar</t>
  </si>
  <si>
    <t xml:space="preserve"> DKM ( 2 DI WORKSHOP - 4 DI SITE )</t>
  </si>
  <si>
    <t>Pipa Besi Katrol</t>
  </si>
  <si>
    <t>Sudah dikembalikan Ke Bp. Asep (Kurnia)</t>
  </si>
  <si>
    <t>Box-Panel-Recepttack-A</t>
  </si>
  <si>
    <t>Box Panel Recepttack A</t>
  </si>
  <si>
    <t>Unit</t>
  </si>
  <si>
    <t>Rak-Tabung-LPG-Oxy</t>
  </si>
  <si>
    <t>Rak Tabung Gas O2 &amp; LPG</t>
  </si>
  <si>
    <t>Safety-Lutech-1,5-Ton</t>
  </si>
  <si>
    <t>Safety Lutech 1,5 ton ( pengaman chain blok)</t>
  </si>
  <si>
    <t>Stacking-2Meter</t>
  </si>
  <si>
    <t>Stacking Tinggi 2000MM</t>
  </si>
  <si>
    <t>Stacking-2.2Meter</t>
  </si>
  <si>
    <t>Stacking Tinggi 2200 MM</t>
  </si>
  <si>
    <t>TT-06</t>
  </si>
  <si>
    <t>Stacking-1.6Meter</t>
  </si>
  <si>
    <t>Stacking Tinggi 1600 MM</t>
  </si>
  <si>
    <t>Plate-Injak-20154012500</t>
  </si>
  <si>
    <t>Plate Injak 20 X 1540 X 12500</t>
  </si>
  <si>
    <t>Plate-Injak-20154013120</t>
  </si>
  <si>
    <t>Plate Injak 20 X 1540 X 13120</t>
  </si>
  <si>
    <t>Plate-Injak-20190013000</t>
  </si>
  <si>
    <t>Plate Injak 20 X 1900 X 13000</t>
  </si>
  <si>
    <t>Plate-Injak-25124013000</t>
  </si>
  <si>
    <t>Plate Injak 25 X 1240 X 13000</t>
  </si>
  <si>
    <t>Plate-Injak-7025106000</t>
  </si>
  <si>
    <t>Plate Injak 70 X 2510 X 6000</t>
  </si>
  <si>
    <t>Plate-Injak-7025006660</t>
  </si>
  <si>
    <t>Plate Injak 70 X 2500 X 6660</t>
  </si>
  <si>
    <t>2Pcs Dikembalikan Ke Bukaka Cileungsi tanggal 25/-7/2023</t>
  </si>
  <si>
    <t>Plate Injak 20 X 1200 X 2400</t>
  </si>
  <si>
    <t>WF3002150</t>
  </si>
  <si>
    <t>WF 300 X 150 - 2150</t>
  </si>
  <si>
    <t>WF3001500</t>
  </si>
  <si>
    <t>WF 400 X 200 - 1500</t>
  </si>
  <si>
    <t>WF-700</t>
  </si>
  <si>
    <t>WF 700</t>
  </si>
  <si>
    <t>WF-300</t>
  </si>
  <si>
    <t>WF 300</t>
  </si>
  <si>
    <t>Balok-Kayu-Besar</t>
  </si>
  <si>
    <t>Balok Kayu 2 Meter</t>
  </si>
  <si>
    <t>Batang</t>
  </si>
  <si>
    <t>DKM (80 Batang)</t>
  </si>
  <si>
    <t>Balok-Kayu-Kecil</t>
  </si>
  <si>
    <t>Balok Kayu 10 x 20 x 4 Meter</t>
  </si>
  <si>
    <t>Cetakan-Beton</t>
  </si>
  <si>
    <t>Cetakan Beton</t>
  </si>
  <si>
    <t>Spider-Beam</t>
  </si>
  <si>
    <t>Spider Beam</t>
  </si>
  <si>
    <t>Tabung-Oxigen-KSM</t>
  </si>
  <si>
    <t>TABUNG Oxigen KSM</t>
  </si>
  <si>
    <t>Tabung</t>
  </si>
  <si>
    <t>Sisa Tabung Gas KSM 3</t>
  </si>
  <si>
    <t>Tabung-LPG-KSM</t>
  </si>
  <si>
    <t>TABUNG LPG KSM</t>
  </si>
  <si>
    <t>Subcon KSM</t>
  </si>
  <si>
    <t>Tabung-Oxigen-Bukaka</t>
  </si>
  <si>
    <t>Tabung Oksigen Bukaka</t>
  </si>
  <si>
    <t>Sumber Barokah (3), Bukaka (1)</t>
  </si>
  <si>
    <t>Tabung-LPG-Bukaka-Nurtopo</t>
  </si>
  <si>
    <t>Tabung LPG Bukaka ( Nurtopo )</t>
  </si>
  <si>
    <t>Tabung-LPG-Bukaka</t>
  </si>
  <si>
    <t>Tabung LPG Bukaka (Workshop)</t>
  </si>
  <si>
    <t xml:space="preserve">Bukaka </t>
  </si>
  <si>
    <t>Selang-LPG-Nurtopo</t>
  </si>
  <si>
    <t>Selang LPG (Nurtopo)</t>
  </si>
  <si>
    <t>Selang-Oxigen-Nurtopo</t>
  </si>
  <si>
    <t>Selang Oksigen (Nurtopo)</t>
  </si>
  <si>
    <t>Selang-Oxigen-DKM</t>
  </si>
  <si>
    <t>Selang Oksigen ( DKM )</t>
  </si>
  <si>
    <t>DKM Datang dari workshop</t>
  </si>
  <si>
    <t>Selang-Solar-UM</t>
  </si>
  <si>
    <t>Selang Solar</t>
  </si>
  <si>
    <t>Selang-Air-UM</t>
  </si>
  <si>
    <t>Selang Air</t>
  </si>
  <si>
    <t>Selang-Isolator-3/4-UM</t>
  </si>
  <si>
    <t>Selang Isolator 3/4"</t>
  </si>
  <si>
    <t>Selang-Angin-Kompresor-Bukaka</t>
  </si>
  <si>
    <t>Selang Angin Kompresor</t>
  </si>
  <si>
    <t>Sudah dipakai</t>
  </si>
  <si>
    <t>Temporary-Bearing</t>
  </si>
  <si>
    <t>Temporary Bearing</t>
  </si>
  <si>
    <t>Receptackle-No-B1</t>
  </si>
  <si>
    <t>Recepttackle No B1</t>
  </si>
  <si>
    <t>Gantungan-Helm-Office</t>
  </si>
  <si>
    <t>Henging Helm (Gantungan Helm)</t>
  </si>
  <si>
    <t>Pinjam KCIC</t>
  </si>
  <si>
    <t>Gantungan-FBH-Office</t>
  </si>
  <si>
    <t>Hengging Full Body Harnes (Gantungan FBH)</t>
  </si>
  <si>
    <t>Precas-4004002000</t>
  </si>
  <si>
    <t>Precast 400 x 400 x 2000</t>
  </si>
  <si>
    <t>Precas-4006002500</t>
  </si>
  <si>
    <t>Precast 400 x 600 x 2500</t>
  </si>
  <si>
    <t>Precas-40010002000</t>
  </si>
  <si>
    <t>Precast 400 x 1000 x 2000</t>
  </si>
  <si>
    <t>Bak-Bilas-Sepatu</t>
  </si>
  <si>
    <t>Bak Bilas Sepatu</t>
  </si>
  <si>
    <t>Secondary-Contaiment-Solar</t>
  </si>
  <si>
    <t>Secondary Contaiment Solar , Oli , Genset</t>
  </si>
  <si>
    <t>Drum-Solar</t>
  </si>
  <si>
    <t>Drum (Solar)</t>
  </si>
  <si>
    <t>Drum</t>
  </si>
  <si>
    <t>Drum-Baut</t>
  </si>
  <si>
    <t>Drum Kosong (Baut)</t>
  </si>
  <si>
    <t xml:space="preserve">Inventaris Alat Bantu </t>
  </si>
  <si>
    <t>Selang-Blender</t>
  </si>
  <si>
    <t>Selang Blender</t>
  </si>
  <si>
    <t>Selang-3/8Inc</t>
  </si>
  <si>
    <t>Selang 3/8"</t>
  </si>
  <si>
    <t>LAMPU-1000WATT-PHILIPS</t>
  </si>
  <si>
    <t>LAMPU 100 WATT PHILIPS</t>
  </si>
  <si>
    <t xml:space="preserve">UNTUK QC </t>
  </si>
  <si>
    <t>LAMPU-200WATT-PHILIPS</t>
  </si>
  <si>
    <t>LAMPU 200 WATT PHILIPS</t>
  </si>
  <si>
    <t>Lampu-Hologen-1000W</t>
  </si>
  <si>
    <t>Lampu Hologen 1000Watt</t>
  </si>
  <si>
    <t>KSM Pinjam MTC Workshoap</t>
  </si>
  <si>
    <t>Lampu-Sorot-Light-800-1000W</t>
  </si>
  <si>
    <t>Lampu Sorot FLOOD LIGHT 800-1000 W</t>
  </si>
  <si>
    <t>Tiang-Lampu</t>
  </si>
  <si>
    <t>Tiang Lampu</t>
  </si>
  <si>
    <t>Tiang-Kabel</t>
  </si>
  <si>
    <t>Tiang Kabel</t>
  </si>
  <si>
    <t>CLICT-A75</t>
  </si>
  <si>
    <t>CLICT A75 ( SIKU 150) UNTUK REPAIR TT01</t>
  </si>
  <si>
    <t>UNTUK REPAIR TT01</t>
  </si>
  <si>
    <t>Ban-Mobil-Bak-Oprasional</t>
  </si>
  <si>
    <t>Ban Mobil Operasional F 1465 PX</t>
  </si>
  <si>
    <t>Alarm mundur</t>
  </si>
  <si>
    <t>Ban-Dalam-1000-Oprasional</t>
  </si>
  <si>
    <t>Ban-Perut-1000-Oprasional</t>
  </si>
  <si>
    <t>Ban-Luar-1000-Oprasional</t>
  </si>
  <si>
    <t>Wiper</t>
  </si>
  <si>
    <t>Isolasi nitto</t>
  </si>
  <si>
    <t>Kabel instrumen</t>
  </si>
  <si>
    <t>Lampu Bulp 2kaki</t>
  </si>
  <si>
    <t>Minyak rem</t>
  </si>
  <si>
    <t>Oli power stering</t>
  </si>
  <si>
    <t>Anchor-Support-TiangListrik</t>
  </si>
  <si>
    <t>GUDANG BAUT</t>
  </si>
  <si>
    <t>Offcut-Plat-Support-Angkur</t>
  </si>
  <si>
    <t>Offcut Plate Support Angkur</t>
  </si>
  <si>
    <t>Master-Link</t>
  </si>
  <si>
    <t>Master link</t>
  </si>
  <si>
    <t>Inventaris Alat Kerja</t>
  </si>
  <si>
    <t>Fuller</t>
  </si>
  <si>
    <t>FULLER</t>
  </si>
  <si>
    <t>PCS</t>
  </si>
  <si>
    <t>Leptop-Asus</t>
  </si>
  <si>
    <t>Leptop Merk Asus</t>
  </si>
  <si>
    <t>Leptop-Acer</t>
  </si>
  <si>
    <t>Leptop Accer</t>
  </si>
  <si>
    <t>Diofandi</t>
  </si>
  <si>
    <t>FLASDISK</t>
  </si>
  <si>
    <t>FLASH DISK 32 GB</t>
  </si>
  <si>
    <t>INA HSE</t>
  </si>
  <si>
    <t>HT-Alicon</t>
  </si>
  <si>
    <t>HT ALICON</t>
  </si>
  <si>
    <t>HT-Icom</t>
  </si>
  <si>
    <t>HT ICOM</t>
  </si>
  <si>
    <t>Tempat-Sampah</t>
  </si>
  <si>
    <t>Tempat Sampah Organik</t>
  </si>
  <si>
    <t>Pompa-Grease-Gun-Tekiro</t>
  </si>
  <si>
    <t>Pompa Grease GUN 500CC Tekiro Hijau</t>
  </si>
  <si>
    <t>Tool-Box-Gudang</t>
  </si>
  <si>
    <t>Tool Box</t>
  </si>
  <si>
    <t>Workshoap &amp; Exs. KCIC</t>
  </si>
  <si>
    <t>Palu-Kecil</t>
  </si>
  <si>
    <t>Palu Kecil</t>
  </si>
  <si>
    <t>Palu-Chipping</t>
  </si>
  <si>
    <t>Palu Chipping</t>
  </si>
  <si>
    <t>Linggis</t>
  </si>
  <si>
    <t>Bikin di Workshoap</t>
  </si>
  <si>
    <t>Wipcek</t>
  </si>
  <si>
    <t>WIPCEK</t>
  </si>
  <si>
    <t xml:space="preserve">SOKET 16 AMPER </t>
  </si>
  <si>
    <t>Soket-1-1/16Inc</t>
  </si>
  <si>
    <t>Socket 1-1/16" Inc</t>
  </si>
  <si>
    <t>Soket-1-13/16Inc</t>
  </si>
  <si>
    <t>Socket 1-13/16" Inc</t>
  </si>
  <si>
    <t>Soket-36</t>
  </si>
  <si>
    <t>Socket 36</t>
  </si>
  <si>
    <t>Tang-Amper</t>
  </si>
  <si>
    <t>Tang Amper</t>
  </si>
  <si>
    <t>Tang-Potong</t>
  </si>
  <si>
    <t>Tang Potong</t>
  </si>
  <si>
    <t>Tang-Kombinasi</t>
  </si>
  <si>
    <t>Tang Kombinasi</t>
  </si>
  <si>
    <t>Tang-Gegep</t>
  </si>
  <si>
    <t>Tang Gegep</t>
  </si>
  <si>
    <t>Tang-Repeat</t>
  </si>
  <si>
    <t>Tang Repeat</t>
  </si>
  <si>
    <t>UM (Bagus Mulyo)</t>
  </si>
  <si>
    <t>Obeng-Plus</t>
  </si>
  <si>
    <t>Obeng Plus</t>
  </si>
  <si>
    <t xml:space="preserve">Obeng-Min </t>
  </si>
  <si>
    <t xml:space="preserve">Obeng Min </t>
  </si>
  <si>
    <t>Obeng-Mini-Panjang</t>
  </si>
  <si>
    <t>Obeng Mini-Panjang</t>
  </si>
  <si>
    <t>Obeng-Tester-DC</t>
  </si>
  <si>
    <t>Obeng Tester DC</t>
  </si>
  <si>
    <t>Panel-Listrik-Besar</t>
  </si>
  <si>
    <t>Panel Listrik Besar</t>
  </si>
  <si>
    <t>Pinjam Dari KCIC</t>
  </si>
  <si>
    <t>Panel-Listrik-Kecil</t>
  </si>
  <si>
    <t>Panel Listrik Kecil</t>
  </si>
  <si>
    <t>Panel-Listrik-Genset</t>
  </si>
  <si>
    <t>Panel Listrik Genset</t>
  </si>
  <si>
    <t>MTC Workshoap &amp; UM</t>
  </si>
  <si>
    <t>Rachet-3/4Inc</t>
  </si>
  <si>
    <t>Rachet 3/4" Inc</t>
  </si>
  <si>
    <t>Rachet-1Inc</t>
  </si>
  <si>
    <t>Rachet 1" Inc</t>
  </si>
  <si>
    <t>Rachet-17/21</t>
  </si>
  <si>
    <t>Rahcet 17/21</t>
  </si>
  <si>
    <t>UM Suralaya di scafolder</t>
  </si>
  <si>
    <t>Rachet-41/46</t>
  </si>
  <si>
    <t>Rachet 41/46</t>
  </si>
  <si>
    <t>Rachet-36/41</t>
  </si>
  <si>
    <t>Rachet 36/41</t>
  </si>
  <si>
    <t>Kunci Torsi</t>
  </si>
  <si>
    <t>SET</t>
  </si>
  <si>
    <t>Kunci-shock-8-32</t>
  </si>
  <si>
    <t>Kunci Shock 8/32</t>
  </si>
  <si>
    <t xml:space="preserve"> DI PEGANG MANTENANCE SITE</t>
  </si>
  <si>
    <t>Kunci Shock 1/2inc 32</t>
  </si>
  <si>
    <t>Kunci Shock 3/4inc 36</t>
  </si>
  <si>
    <t>Kunci Shock 3/4inc 41</t>
  </si>
  <si>
    <t>Kunci Shock 3/4inc 46</t>
  </si>
  <si>
    <t>Kunci Shock 1inc 32</t>
  </si>
  <si>
    <t>Kunci Shock 1inc 36</t>
  </si>
  <si>
    <t>Kunci Shock 1inc 41</t>
  </si>
  <si>
    <t>Kunci Shock 1inc 46</t>
  </si>
  <si>
    <t xml:space="preserve">Adaptor join Kunci Shock 3/4inc - 1inc </t>
  </si>
  <si>
    <t>Kunci-L</t>
  </si>
  <si>
    <t>Kunci L</t>
  </si>
  <si>
    <t>Kunci-L-Bintang</t>
  </si>
  <si>
    <t>Kunci L Bintang</t>
  </si>
  <si>
    <t>Kunci-Filter-Oli</t>
  </si>
  <si>
    <t>Kunci Filter oli</t>
  </si>
  <si>
    <t>Kunci-Manual</t>
  </si>
  <si>
    <t>Kunci Manual</t>
  </si>
  <si>
    <t>Kunci-Inggris-8Inc</t>
  </si>
  <si>
    <t>Kunci Inggri 8"</t>
  </si>
  <si>
    <t>1Hilang (Alfin) Berita Acara Ok</t>
  </si>
  <si>
    <t>Kunci-Inggris-10Inc</t>
  </si>
  <si>
    <t>Kunci Inggris 10"</t>
  </si>
  <si>
    <t>Kunci-Inggris-200mm</t>
  </si>
  <si>
    <t>Kunci-Pas-11/16</t>
  </si>
  <si>
    <t>Kunci Pas 11/16</t>
  </si>
  <si>
    <t>Kunci-Ring-Pas-14</t>
  </si>
  <si>
    <t>Kunci Ring-Pas 14</t>
  </si>
  <si>
    <t>Kunci-Ring-Pas-13</t>
  </si>
  <si>
    <t>Kunci Ring-Pas 13</t>
  </si>
  <si>
    <t>Kunci-Ring-Pas-17</t>
  </si>
  <si>
    <t>Kunci Ring-Pas 17</t>
  </si>
  <si>
    <t>Kunci-Ring-Pas-10</t>
  </si>
  <si>
    <t>Kunci Ring-Pas 19</t>
  </si>
  <si>
    <t>Kunci-Ring-Pas-32</t>
  </si>
  <si>
    <t>Kunci Ring-Pas 32</t>
  </si>
  <si>
    <t>Kunci-Ring-Pas-27</t>
  </si>
  <si>
    <t>Kunci Ring-Pas 27</t>
  </si>
  <si>
    <t>Kunci-Ring-Pas-30</t>
  </si>
  <si>
    <t>Kunci Ring-Pas 30</t>
  </si>
  <si>
    <t>Kunci-Ring-Pas-34</t>
  </si>
  <si>
    <t>Kunci Ring-Pas 34</t>
  </si>
  <si>
    <t>Kunci-Ring-Pas-36</t>
  </si>
  <si>
    <t>Kunci Ring-Pas 36</t>
  </si>
  <si>
    <t>Kunci-Ring-Pas-41</t>
  </si>
  <si>
    <t>Kunci Ring Pas 41</t>
  </si>
  <si>
    <t>Kunci-Ring-Pas-45</t>
  </si>
  <si>
    <t>Kunci Ring Pas 45</t>
  </si>
  <si>
    <t>KSM</t>
  </si>
  <si>
    <t>Kunci-Ring-Pas-46</t>
  </si>
  <si>
    <t>Kunci Ring Pas 46</t>
  </si>
  <si>
    <t>Kunci-27</t>
  </si>
  <si>
    <t>Kunci 27 Manual Dari Plat</t>
  </si>
  <si>
    <t>Pinjam MTC Workshoap</t>
  </si>
  <si>
    <t>Kunci-41</t>
  </si>
  <si>
    <t>Kunci 41 Manual Dari Plat</t>
  </si>
  <si>
    <t>Kunci-46</t>
  </si>
  <si>
    <t>Kunci 46 Manual Dari Plat</t>
  </si>
  <si>
    <t>Kunci-48</t>
  </si>
  <si>
    <t>Kunci 48 Manual Dari Plat 20 x 80</t>
  </si>
  <si>
    <t>Kunci-56</t>
  </si>
  <si>
    <t>Kunci 56 Manual Dari Plat</t>
  </si>
  <si>
    <t>Kunci-63</t>
  </si>
  <si>
    <t>Kunci 63 Manual Dari Plat 20 x 105</t>
  </si>
  <si>
    <t>Kunci-64</t>
  </si>
  <si>
    <t>Kunci 64 Manual Dari Plat</t>
  </si>
  <si>
    <t>Kunci-75</t>
  </si>
  <si>
    <t>Kunci 75 Manual Dari Plat 20 x 135</t>
  </si>
  <si>
    <t>Kunci-76</t>
  </si>
  <si>
    <t>Kunci 76 Manual Dari Plat</t>
  </si>
  <si>
    <t>Kunci-82</t>
  </si>
  <si>
    <t>Kunci 82 Manual Dari Plat</t>
  </si>
  <si>
    <t>Kunci-Oli-Filter</t>
  </si>
  <si>
    <t>Kunci Oli Filter</t>
  </si>
  <si>
    <t>Kunci-L-Crane</t>
  </si>
  <si>
    <t>Kunci L Crane</t>
  </si>
  <si>
    <t>Kunci-3/8</t>
  </si>
  <si>
    <t>Kunci 3/8</t>
  </si>
  <si>
    <t>HandLifting</t>
  </si>
  <si>
    <t>HandLifting (handlif)</t>
  </si>
  <si>
    <t>Green-Laser-Point</t>
  </si>
  <si>
    <t>Green Laser Poin't</t>
  </si>
  <si>
    <t>Timbangan-Bahan-15KG</t>
  </si>
  <si>
    <t>Timbangan Bahan 15Kg</t>
  </si>
  <si>
    <t>Enerpack-50T</t>
  </si>
  <si>
    <t>Enerpack 50T</t>
  </si>
  <si>
    <t>Enerpack-90T</t>
  </si>
  <si>
    <t>Enerpack 90T</t>
  </si>
  <si>
    <t>Hydraulic-HandPump</t>
  </si>
  <si>
    <t>Hydraulic Hand Pump</t>
  </si>
  <si>
    <t>Jack-Hydraulick-20T</t>
  </si>
  <si>
    <t>Jack Hydraulick 20T</t>
  </si>
  <si>
    <t>Sendok-Semen</t>
  </si>
  <si>
    <t>Sendok Semen</t>
  </si>
  <si>
    <t>Kape</t>
  </si>
  <si>
    <t>Skop</t>
  </si>
  <si>
    <t>Sekop</t>
  </si>
  <si>
    <t>Baji</t>
  </si>
  <si>
    <t>Teropong-Lunies</t>
  </si>
  <si>
    <t>Teropong Lunies</t>
  </si>
  <si>
    <t>Senter-Krisbow</t>
  </si>
  <si>
    <t>Senter Krisbow</t>
  </si>
  <si>
    <t>Jaket-Plampung-Orange-KSM</t>
  </si>
  <si>
    <t>Jaket Plampung Orange KSM</t>
  </si>
  <si>
    <t>Jaket-Plampung-Orange-Bukaka</t>
  </si>
  <si>
    <t>Jaket Plampung Orange Bukaka</t>
  </si>
  <si>
    <t xml:space="preserve">Inventaris Alat Kerja </t>
  </si>
  <si>
    <t>Pompa-Solar-Manual</t>
  </si>
  <si>
    <t>Pompa Solar Manual &amp; Selang</t>
  </si>
  <si>
    <t>Gergaji-Besi</t>
  </si>
  <si>
    <t>Gergaji Besi</t>
  </si>
  <si>
    <t>Gergaji-Kayu</t>
  </si>
  <si>
    <t>Gergaji Kayu</t>
  </si>
  <si>
    <t>Gergaji-Pipa</t>
  </si>
  <si>
    <t>Gergaji Pipa</t>
  </si>
  <si>
    <t>Gunting-Kawat</t>
  </si>
  <si>
    <t>Gunting Kawat</t>
  </si>
  <si>
    <t>Termos-Kawat</t>
  </si>
  <si>
    <t>Termos Kawat</t>
  </si>
  <si>
    <t>Quality Control</t>
  </si>
  <si>
    <t>Tang-SKUN</t>
  </si>
  <si>
    <t>Tan Skun ( mantenance )</t>
  </si>
  <si>
    <t>Stang-Skun-4MM</t>
  </si>
  <si>
    <t>Stang Skun 4MM s/d 70MM</t>
  </si>
  <si>
    <t>Stang-Las-Masa-300A</t>
  </si>
  <si>
    <t>Stang Las Masa 300A</t>
  </si>
  <si>
    <t>Stang-Las-LMS-800A</t>
  </si>
  <si>
    <t>Stang Las 800A</t>
  </si>
  <si>
    <t>Stang-Las-Co</t>
  </si>
  <si>
    <t>Stang Las CO</t>
  </si>
  <si>
    <t>Stang-Las-AC-Portable</t>
  </si>
  <si>
    <t>Stang Las AC Portable</t>
  </si>
  <si>
    <t>Stang-Las-Stick</t>
  </si>
  <si>
    <t>Stang Las Stick</t>
  </si>
  <si>
    <t>Stang-Blender-MK300</t>
  </si>
  <si>
    <t>Stang Blender merek MK300</t>
  </si>
  <si>
    <t>stok gudang</t>
  </si>
  <si>
    <t>Cutting-Torch</t>
  </si>
  <si>
    <t>Cutting Torch MK 100</t>
  </si>
  <si>
    <t>Inventaris Alat Bantu HSE</t>
  </si>
  <si>
    <t>Apar-6kg</t>
  </si>
  <si>
    <t>Apar 6Kg                           (HSE)</t>
  </si>
  <si>
    <t>Toa</t>
  </si>
  <si>
    <t>TOA Pengeras Suara           (HSE)</t>
  </si>
  <si>
    <t>Lampu-Signal-Tangan</t>
  </si>
  <si>
    <t>Lampu Signal Tangan          (HSE)</t>
  </si>
  <si>
    <t>Peluit-Fox-40</t>
  </si>
  <si>
    <t>Peluit FOX 40                     (HSE)</t>
  </si>
  <si>
    <t>Dudukan-Apar</t>
  </si>
  <si>
    <t>Dudukan Apar                     (HSE)</t>
  </si>
  <si>
    <t>Gantungan-Apar</t>
  </si>
  <si>
    <t>Gantungan Apar                  (HSE)</t>
  </si>
  <si>
    <t>Rompi-Merah</t>
  </si>
  <si>
    <t>Rompi Merah                      (HSE)</t>
  </si>
  <si>
    <t>Full-Body-Hardnes</t>
  </si>
  <si>
    <t>Full Body Hardnes               (HSE)</t>
  </si>
  <si>
    <t>Team Bp. Nurtopo DKM HSE</t>
  </si>
  <si>
    <t>Jaket-Plampung-BodyFit</t>
  </si>
  <si>
    <t>Jaket Plampung Body FIT     (HSE)</t>
  </si>
  <si>
    <t>Kotak-P3k</t>
  </si>
  <si>
    <t>Kotak P3K                           (HSE)</t>
  </si>
  <si>
    <t>Tas-P3k</t>
  </si>
  <si>
    <t>Tas P3K                             (HSE)</t>
  </si>
  <si>
    <t>Tenda-Lipat-Polos</t>
  </si>
  <si>
    <t>Tenda Lipat                        (HSE)</t>
  </si>
  <si>
    <t>Inventaris Alat bantu HSE</t>
  </si>
  <si>
    <t>Tenda-Lipat-Bukaka</t>
  </si>
  <si>
    <t>Tenda Bukaka                     (HSE)</t>
  </si>
  <si>
    <t>Rubber-Cone</t>
  </si>
  <si>
    <t>Rubber Cone                       (HSE)</t>
  </si>
  <si>
    <t>Barrier-MPB</t>
  </si>
  <si>
    <t>MPB / Barrier                       (HSE)</t>
  </si>
  <si>
    <t>BARICADE</t>
  </si>
  <si>
    <t>BARICADE                           (HSE)</t>
  </si>
  <si>
    <t>Catridge label nama</t>
  </si>
  <si>
    <t>Catridge label nama             (HSE)</t>
  </si>
  <si>
    <t>Pluit Fox 40</t>
  </si>
  <si>
    <t>Pluit Fox 40                         (HSE)</t>
  </si>
  <si>
    <t>Printer nama                       (HSE)</t>
  </si>
  <si>
    <t>Mega Phone</t>
  </si>
  <si>
    <t>Mega Phone                        (HSE)</t>
  </si>
  <si>
    <t>Inventaris Alat Berat</t>
  </si>
  <si>
    <t>Box-ToolKit-Zoomlion-180T</t>
  </si>
  <si>
    <t>Box Toolkit Crane Zoomlion 180T</t>
  </si>
  <si>
    <t>Boom-Top-Zoomlion-180T</t>
  </si>
  <si>
    <t>Top Boom Zoomlion 180T</t>
  </si>
  <si>
    <t>Clower-Crane-Zoomlion-180T</t>
  </si>
  <si>
    <t>Clower Crane 180T Zoomlion (102)</t>
  </si>
  <si>
    <t>Tangga-Crane</t>
  </si>
  <si>
    <t>Tangga Crane</t>
  </si>
  <si>
    <t>Meja-Crane-Zoomlion-180T</t>
  </si>
  <si>
    <t>Meja Crane Zoomlion 180T</t>
  </si>
  <si>
    <t>Relling-Tangga</t>
  </si>
  <si>
    <t>Relling Tangga</t>
  </si>
  <si>
    <t>Join-Span-Crane</t>
  </si>
  <si>
    <t>Join Span Crane</t>
  </si>
  <si>
    <t>Inventaris Alat Kerja Ketinggian</t>
  </si>
  <si>
    <t>WIRE SLING  D10/LASING -16X9X1000METER</t>
  </si>
  <si>
    <t>LASING -16X9X1000METER</t>
  </si>
  <si>
    <t>LASING DIA 10 X 1000 METER</t>
  </si>
  <si>
    <t>Kuku-Macan-8MM</t>
  </si>
  <si>
    <t>Kuku Macan 8   MM</t>
  </si>
  <si>
    <t>Kuku-Macan-10MM</t>
  </si>
  <si>
    <t>Kuku Macan 10 MM</t>
  </si>
  <si>
    <t>Kuku-Macan-12MM</t>
  </si>
  <si>
    <t>Kuku Macan 12 MM</t>
  </si>
  <si>
    <t>Rantai-1Meter</t>
  </si>
  <si>
    <t>Rantai 1M</t>
  </si>
  <si>
    <t>Wire-Sling-38-8Meter</t>
  </si>
  <si>
    <t>Wire Sling Dia 38" 8M</t>
  </si>
  <si>
    <t>KEDATANGAN DARI WORKSHOP</t>
  </si>
  <si>
    <t>Wire-Sling-roof 36mm</t>
  </si>
  <si>
    <t>Wire-Sling-roof 42mm</t>
  </si>
  <si>
    <t>Wire-Sling-32-5Meter</t>
  </si>
  <si>
    <t>Wire Sling Dia 32" 5M</t>
  </si>
  <si>
    <t>Crane Zoom Lion</t>
  </si>
  <si>
    <t>Wire-Sling-32-6Meter</t>
  </si>
  <si>
    <t>Wire Sling Dia 32" 6M</t>
  </si>
  <si>
    <t>Wire-Sling-22-6Meter</t>
  </si>
  <si>
    <t>Wire Sling Dia 22" 6M</t>
  </si>
  <si>
    <t>Wire-Rantai-Sling-32</t>
  </si>
  <si>
    <t xml:space="preserve">Wire Rantai Sling Dia 32 </t>
  </si>
  <si>
    <t>Konstruksi &amp; Pinjam KCIC</t>
  </si>
  <si>
    <t>Lifting-LUG</t>
  </si>
  <si>
    <t>Lifting LUG</t>
  </si>
  <si>
    <t>Lifting-LUG-407</t>
  </si>
  <si>
    <t>Lifting LUG 407</t>
  </si>
  <si>
    <t xml:space="preserve">Workshoap </t>
  </si>
  <si>
    <t>Lifting-LUG-501</t>
  </si>
  <si>
    <t>Lifting LUG 501</t>
  </si>
  <si>
    <t>Sackle-0,5T</t>
  </si>
  <si>
    <t>Sackle 0,5Ton</t>
  </si>
  <si>
    <t>Sackle-2T</t>
  </si>
  <si>
    <t>Sackle 2Ton</t>
  </si>
  <si>
    <t>Sackle-2.5T</t>
  </si>
  <si>
    <t>Sackle 2.5Ton</t>
  </si>
  <si>
    <t>Sackle-3.25T</t>
  </si>
  <si>
    <t>Sackle 3,25 Ton</t>
  </si>
  <si>
    <t>Sackle-4.75T</t>
  </si>
  <si>
    <t>Sackle 4.75 Ton</t>
  </si>
  <si>
    <t>Sackle-5T</t>
  </si>
  <si>
    <t>Sackle 5 Ton</t>
  </si>
  <si>
    <t>Hilang 2Pcs (Rian Ace), Belum menyerahkan berita Acara</t>
  </si>
  <si>
    <t>Sackle-6.5T</t>
  </si>
  <si>
    <t>Sackle 6.5 Ton</t>
  </si>
  <si>
    <t>Sackle-8.5T</t>
  </si>
  <si>
    <t>Sackle 8.5 Ton</t>
  </si>
  <si>
    <t>Sackle-12T</t>
  </si>
  <si>
    <t>Sackle 12 Ton</t>
  </si>
  <si>
    <t>MTC Workshoap &amp; Pinjam dari KCIC</t>
  </si>
  <si>
    <t>Sackle-17T</t>
  </si>
  <si>
    <t>Sackle 17 Ton</t>
  </si>
  <si>
    <t>Sackle-25T</t>
  </si>
  <si>
    <t>Sackle 25 Ton</t>
  </si>
  <si>
    <t>Sackle-35T</t>
  </si>
  <si>
    <t>Sackle 35 Ton</t>
  </si>
  <si>
    <t>Webbing-1T-3M</t>
  </si>
  <si>
    <t>Webbing 1T X 3 Meter</t>
  </si>
  <si>
    <t>Exs. KCIC</t>
  </si>
  <si>
    <t>Webbing-1T-6M</t>
  </si>
  <si>
    <t>Webbing 1T X 6 Meter</t>
  </si>
  <si>
    <t>Webbing-1T-10M</t>
  </si>
  <si>
    <t>Webbing 1T X 10 Meter</t>
  </si>
  <si>
    <t>Webbing-2T-2M</t>
  </si>
  <si>
    <t>Webbing 2T X 2 Meter</t>
  </si>
  <si>
    <t>Webbing-2T-6M</t>
  </si>
  <si>
    <t>Webbing 2T X 6 Meter</t>
  </si>
  <si>
    <t>Webbing-3T-3M</t>
  </si>
  <si>
    <t>Webbing 3T X 3 Meter</t>
  </si>
  <si>
    <t>Webbing-3T-5M</t>
  </si>
  <si>
    <t>Webbing 3T X 5 Meter</t>
  </si>
  <si>
    <t>Webbing-5T-6M</t>
  </si>
  <si>
    <t>Webbing 5T x 6 Meter</t>
  </si>
  <si>
    <t>DKM &amp; Pinjam KCIC</t>
  </si>
  <si>
    <t>Webbing-6T-6M</t>
  </si>
  <si>
    <t>Webbing 6T X 6 Meter</t>
  </si>
  <si>
    <t>Webbing-6T-8M</t>
  </si>
  <si>
    <t>Webbing 6T X 8 Meter</t>
  </si>
  <si>
    <t>Webbing-8T-6M</t>
  </si>
  <si>
    <t>Webbing 8T X 6 Meter</t>
  </si>
  <si>
    <t>Webbing-8T-10M</t>
  </si>
  <si>
    <t>Webbing 8T X 10 Meter</t>
  </si>
  <si>
    <t>Webbing-10T-10M</t>
  </si>
  <si>
    <t>Webbing 10T X 10 Meter</t>
  </si>
  <si>
    <t>Kerekan-Katrol</t>
  </si>
  <si>
    <t>Kerekan (Katrol)</t>
  </si>
  <si>
    <t>Chain-Block-1,5T</t>
  </si>
  <si>
    <t>HO</t>
  </si>
  <si>
    <t>Chain-Block-3T</t>
  </si>
  <si>
    <t>Chain-Block-5T</t>
  </si>
  <si>
    <t>Chain Block 5T</t>
  </si>
  <si>
    <t>Lever-Block-1.5T</t>
  </si>
  <si>
    <t>Lever Block 1.5T</t>
  </si>
  <si>
    <t>Lever-Block-1.6T</t>
  </si>
  <si>
    <t>Lever Block 1.6T</t>
  </si>
  <si>
    <t>Lever-Block-3T</t>
  </si>
  <si>
    <t>Lever Block 3T</t>
  </si>
  <si>
    <t>Lever-Block-3T-Powertech</t>
  </si>
  <si>
    <t>Lever Block 3T x 3M Merk Powertech</t>
  </si>
  <si>
    <t>Lever-Block-3T-Kawasaki</t>
  </si>
  <si>
    <t>Lever Block 3T x 5M Merk Kawasaki</t>
  </si>
  <si>
    <t>Lever-Block-5T</t>
  </si>
  <si>
    <t>Lever Block 5T</t>
  </si>
  <si>
    <t>Inventaris Alat Kerja Mesin</t>
  </si>
  <si>
    <t>Mesin-Mixer-Growting</t>
  </si>
  <si>
    <t>Mesin Mixer Growting (erection)</t>
  </si>
  <si>
    <t>Mesin-Mixer</t>
  </si>
  <si>
    <t>Mesin Mixer (ksm)</t>
  </si>
  <si>
    <t>Mesin-Genset-No35</t>
  </si>
  <si>
    <t>Mesin Genset No 35 (250KVA)</t>
  </si>
  <si>
    <t>Mesin-Genset-Airman SDG45</t>
  </si>
  <si>
    <t>Mesin-Genset-Airman SDG45 (45 KVA)</t>
  </si>
  <si>
    <t>Supplier/sewa</t>
  </si>
  <si>
    <t xml:space="preserve">Mesin-Kompresor </t>
  </si>
  <si>
    <t>Mesin Kompresor (Sewa)</t>
  </si>
  <si>
    <t>Sewa</t>
  </si>
  <si>
    <t>Mesin-Impack-Listrik-1000-Makita</t>
  </si>
  <si>
    <t>Mesin Imapact MAKITA TW1000 Listrik</t>
  </si>
  <si>
    <t xml:space="preserve"> 2 SURALAYA</t>
  </si>
  <si>
    <t>Mesin-Impack-Angin-Makita</t>
  </si>
  <si>
    <t xml:space="preserve">Mesin Impact MAKITA Angin </t>
  </si>
  <si>
    <t>Mesin-Magnetik-Drill</t>
  </si>
  <si>
    <t>Mesin Bor Magnetic Drill</t>
  </si>
  <si>
    <t>Mesin-Bor-JETBROSS</t>
  </si>
  <si>
    <t>Mesin Bor LISTRIK JET BROS</t>
  </si>
  <si>
    <t>Mesin-Bor-Listrik-Makita</t>
  </si>
  <si>
    <t>Mesin Bor Merk MAKITA Listrik</t>
  </si>
  <si>
    <t>Mesin-Magnetik-Drill-Dewalt</t>
  </si>
  <si>
    <t>Mesin Bor Magnetic Drill (Dewalt)</t>
  </si>
  <si>
    <t>Mesin-Las-FCAW</t>
  </si>
  <si>
    <t>Mesin Las FCAW</t>
  </si>
  <si>
    <t>Mesin-Las-Portable-1Phase-Lakoni</t>
  </si>
  <si>
    <t>Mesin Las Portable 1Phase Lakoni</t>
  </si>
  <si>
    <t>Mesin-Las-Travo-Nb-630-Hd</t>
  </si>
  <si>
    <t>Mesin Las Travo NB-630-HD</t>
  </si>
  <si>
    <t>Mesin-Las-Merk-Rhino 300</t>
  </si>
  <si>
    <t>Mesin Las Merk Rhino 300</t>
  </si>
  <si>
    <t>Mesin-Grinda-Makita-4"</t>
  </si>
  <si>
    <t>Mesin Gerinda 4" Makita</t>
  </si>
  <si>
    <t>1 Quality Control (Sudah Balik Ke HO, 1 Rusak)</t>
  </si>
  <si>
    <t>Mesin-Grinda-Dewalt-4"</t>
  </si>
  <si>
    <t>Mesin Gerinda 4" Dewalt</t>
  </si>
  <si>
    <t>Mesin-Grinda-Dewalt-7"</t>
  </si>
  <si>
    <t>Mesin Gerinda 7" Dewalt</t>
  </si>
  <si>
    <t>Mesin-Grinda-Bosch</t>
  </si>
  <si>
    <t>Mesin Gerinda Merk Bosch</t>
  </si>
  <si>
    <t>Mesin-Gerinda-Reamer/Baby</t>
  </si>
  <si>
    <t>Mesin Gerinda Reamer/Baby</t>
  </si>
  <si>
    <t>Mesin-Pompa-Solar-Elektrik</t>
  </si>
  <si>
    <t>Mesin Pompa solar Elektrik</t>
  </si>
  <si>
    <t>Mesin-Cutting-Komodo</t>
  </si>
  <si>
    <t>Mesin Cutting Komodo</t>
  </si>
  <si>
    <t>Mesin-Solder</t>
  </si>
  <si>
    <t>Mesin Solder</t>
  </si>
  <si>
    <t>Kebutuhan Maintenance</t>
  </si>
  <si>
    <t>Mesin-Jack-Hammer</t>
  </si>
  <si>
    <t>Mesin Jack Hammer</t>
  </si>
  <si>
    <t>Mesin-Oven-Kawat-Las</t>
  </si>
  <si>
    <t>Mesin Oven Kawat Las</t>
  </si>
  <si>
    <t>Mesin-Ennerpack</t>
  </si>
  <si>
    <t>Mesin Ennerpack</t>
  </si>
  <si>
    <t>Pinjam Miantenane Workshoap</t>
  </si>
  <si>
    <t>Inventaris Alat Kerja Surveyor</t>
  </si>
  <si>
    <t>Stik-Prisma-Surveyor</t>
  </si>
  <si>
    <t>Stick Prisma</t>
  </si>
  <si>
    <t>Stick-Surveyor</t>
  </si>
  <si>
    <t>Stick Survey</t>
  </si>
  <si>
    <t>Auto-Level-Surveyor</t>
  </si>
  <si>
    <t>Auto Level</t>
  </si>
  <si>
    <t>Bak-Ukur-Surveyor</t>
  </si>
  <si>
    <t>Bak Ukur</t>
  </si>
  <si>
    <t>Minipol-Surveyor-Um</t>
  </si>
  <si>
    <t>Minipol</t>
  </si>
  <si>
    <t>Minipol-Surveyor-Kcic</t>
  </si>
  <si>
    <t>Mini-Prisma-Surveyor</t>
  </si>
  <si>
    <t>Mini Prisma</t>
  </si>
  <si>
    <t>Prisma-Surveyor</t>
  </si>
  <si>
    <t>Prisma</t>
  </si>
  <si>
    <t>Prisma-Set-Surveyor</t>
  </si>
  <si>
    <t>Prisma Set</t>
  </si>
  <si>
    <t>Set-Surveyor-Komplit</t>
  </si>
  <si>
    <t>Alat Survey Komplit</t>
  </si>
  <si>
    <t>Tripot-Surveyor</t>
  </si>
  <si>
    <t>Tripot</t>
  </si>
  <si>
    <t>Ts-Sokking-1m-Surveyor</t>
  </si>
  <si>
    <t>TS Sokking 1M</t>
  </si>
  <si>
    <t>Total-Station-Surveyor</t>
  </si>
  <si>
    <t>Total Station</t>
  </si>
  <si>
    <t>Tribath-Surveyor</t>
  </si>
  <si>
    <t>Tribath</t>
  </si>
  <si>
    <t>Inventaris Alat Ukur</t>
  </si>
  <si>
    <t>Lux-Meter</t>
  </si>
  <si>
    <t>LUX Meter</t>
  </si>
  <si>
    <t>Kaliper-Mitotoyo</t>
  </si>
  <si>
    <t>Kaliper Merk MITOTOYO</t>
  </si>
  <si>
    <t>Tapper-Gauge</t>
  </si>
  <si>
    <t>Tapper Gauge (alat ukur request QC)</t>
  </si>
  <si>
    <t>Torque-Wrench-Fattools</t>
  </si>
  <si>
    <t>Torque Wrench Fattools</t>
  </si>
  <si>
    <t>Tespen</t>
  </si>
  <si>
    <t>Tespen Listrik Kecil</t>
  </si>
  <si>
    <t>Penggarris-Siku -30Cm-Tekiro</t>
  </si>
  <si>
    <t>Penggaris Siku 30Cm</t>
  </si>
  <si>
    <t>Penggarris-Siku-50Cm-Sekon</t>
  </si>
  <si>
    <t>Penggaris Siku 50Cm (Sekon)</t>
  </si>
  <si>
    <t>Supplier (UM)/Deswan</t>
  </si>
  <si>
    <t>Penggaris-150MM</t>
  </si>
  <si>
    <t>Penggaris 150MM</t>
  </si>
  <si>
    <t>Waterpass-Digital</t>
  </si>
  <si>
    <t>Waterpass Digital</t>
  </si>
  <si>
    <t>Quality Control (Hilang)</t>
  </si>
  <si>
    <t>Waterpass-20cm-Tekiro</t>
  </si>
  <si>
    <t>Waterpass 20CM (TEKIRO)</t>
  </si>
  <si>
    <t>Waterpass-20cm</t>
  </si>
  <si>
    <t>Waterpass 20CM</t>
  </si>
  <si>
    <t>Waterpass-30cm</t>
  </si>
  <si>
    <t>Waterpass 30CM</t>
  </si>
  <si>
    <t>Waterpass-50cm</t>
  </si>
  <si>
    <t>Waterpass 50CM</t>
  </si>
  <si>
    <t>Waterpass-60cm</t>
  </si>
  <si>
    <t>Waterpass 60CM</t>
  </si>
  <si>
    <t>Waterpass-16Inc-Tekiro</t>
  </si>
  <si>
    <t>Waterpass 16" (TEKIRO)</t>
  </si>
  <si>
    <t>Roll-Meter-7.5M-Toyi</t>
  </si>
  <si>
    <t>Roll Meter 7.5M Toyi</t>
  </si>
  <si>
    <t>Meteran-Tajima-5m</t>
  </si>
  <si>
    <t>Meteran TAJIMA 5M</t>
  </si>
  <si>
    <t>Meteran-Tajima-7.5m</t>
  </si>
  <si>
    <t>Meteran TAJIMA 7.5M</t>
  </si>
  <si>
    <t>Inventaris Perlengkapan Mess</t>
  </si>
  <si>
    <t>Gantungan-Baju-Mess</t>
  </si>
  <si>
    <t xml:space="preserve">Gantungan Baju </t>
  </si>
  <si>
    <t>Sapu-Ijuk-Mess</t>
  </si>
  <si>
    <t>Sapu Ijuk</t>
  </si>
  <si>
    <t>Keset</t>
  </si>
  <si>
    <t>Kasur-Busa</t>
  </si>
  <si>
    <t>Kasur Busa</t>
  </si>
  <si>
    <t>Mess Merak &amp; Mess Agra (Pinjam GAF)</t>
  </si>
  <si>
    <t>Setrika</t>
  </si>
  <si>
    <t>DKM (1 Rusak tanggal 2/03/2023)</t>
  </si>
  <si>
    <t>Magicom</t>
  </si>
  <si>
    <t>Magicom Penanak Nasi</t>
  </si>
  <si>
    <t>Pel-Spin-Mob</t>
  </si>
  <si>
    <t>Pel Spin MOB</t>
  </si>
  <si>
    <t>Colokan-Listrik</t>
  </si>
  <si>
    <t>Colokan Listrik</t>
  </si>
  <si>
    <t>Talenan</t>
  </si>
  <si>
    <t>Pisau</t>
  </si>
  <si>
    <t>Tempat Sampah</t>
  </si>
  <si>
    <t>Panci-Kecil</t>
  </si>
  <si>
    <t>Panci Kecil</t>
  </si>
  <si>
    <t>Spatula</t>
  </si>
  <si>
    <t>Kasur-Inoa</t>
  </si>
  <si>
    <t>Kasur Inoa</t>
  </si>
  <si>
    <t>Bantal-Guling</t>
  </si>
  <si>
    <t>Guling</t>
  </si>
  <si>
    <t>Bantal-Kepala</t>
  </si>
  <si>
    <t>Bantal Kepala</t>
  </si>
  <si>
    <t>Tabung-Gas-Lpg-3kg</t>
  </si>
  <si>
    <t>Tabung Gas LPG 3Kg</t>
  </si>
  <si>
    <t>Bp. Nurtopo &amp; Bp. Ditto</t>
  </si>
  <si>
    <t>Galon-Aqua</t>
  </si>
  <si>
    <t>Galon Aqua</t>
  </si>
  <si>
    <t>Galon</t>
  </si>
  <si>
    <t>Lemari-Loker</t>
  </si>
  <si>
    <t>Lemari Loker</t>
  </si>
  <si>
    <t>GAF</t>
  </si>
  <si>
    <t>Mesin-Cuci-Sharp</t>
  </si>
  <si>
    <t>Mesin Cuci Merk Sharp</t>
  </si>
  <si>
    <t>Ember-Plastik-Mess</t>
  </si>
  <si>
    <t>Ember Plastik Mess</t>
  </si>
  <si>
    <t>Kipas-Angin-Besar</t>
  </si>
  <si>
    <t>Kipas Angin Besar</t>
  </si>
  <si>
    <t>Kipas-Angin-Kecil</t>
  </si>
  <si>
    <t>Kipas Angin Kecil</t>
  </si>
  <si>
    <t>Selang -Air</t>
  </si>
  <si>
    <t>Selang air</t>
  </si>
  <si>
    <t>Piring-Plastik-Mess</t>
  </si>
  <si>
    <t>Piring Plastik untuk di Mess</t>
  </si>
  <si>
    <t>Gelas-Plastik-Mess</t>
  </si>
  <si>
    <t>Gelas Plastik untuk di Mess</t>
  </si>
  <si>
    <t>Kain-Pell</t>
  </si>
  <si>
    <t>Kainpel</t>
  </si>
  <si>
    <t>Sisir</t>
  </si>
  <si>
    <t>Inventaris Perlengkapan Site Office</t>
  </si>
  <si>
    <t>Piring-Plastik-Site-Office</t>
  </si>
  <si>
    <t>Piring Plastik untuk di Site Office</t>
  </si>
  <si>
    <t>Gelas-Plastik-Site-Office</t>
  </si>
  <si>
    <t>Gelas Plastik untuk di Site Office</t>
  </si>
  <si>
    <t>Gelas-Plastik-Um</t>
  </si>
  <si>
    <t>Gelas Plastik</t>
  </si>
  <si>
    <t>Alat-Makan-Garpu</t>
  </si>
  <si>
    <t>Alat Makan Garpu Stenlistel</t>
  </si>
  <si>
    <t>Alat-Makan-Sendok</t>
  </si>
  <si>
    <t>Alat Makan Sendok Stenlistel</t>
  </si>
  <si>
    <t>Sendal-Jepit</t>
  </si>
  <si>
    <t>Sendal Jepiit</t>
  </si>
  <si>
    <t>Kabel-Listrik-Roll</t>
  </si>
  <si>
    <t>Kabel listrik Roll</t>
  </si>
  <si>
    <t>UM Suralaya (Hari Hutagalung)</t>
  </si>
  <si>
    <t>Tarpal-Shelter</t>
  </si>
  <si>
    <t>Terpal 4 x 6</t>
  </si>
  <si>
    <t>Keran-Air</t>
  </si>
  <si>
    <t>Kran Air</t>
  </si>
  <si>
    <t>UM Suralaya (Kran Air Site)</t>
  </si>
  <si>
    <t>Papan-Jalan-kayu</t>
  </si>
  <si>
    <t>Papan Jalan Kayu</t>
  </si>
  <si>
    <t>Sikat-Kamar-Mandi</t>
  </si>
  <si>
    <t>Sikat kamar mandi (Gagang)</t>
  </si>
  <si>
    <t>Sikat-Lantai</t>
  </si>
  <si>
    <t>Sikat Lantai</t>
  </si>
  <si>
    <t>Serokan-Lantai</t>
  </si>
  <si>
    <t>Serokan Lantai</t>
  </si>
  <si>
    <t>Sapu-Lantai-Plastik</t>
  </si>
  <si>
    <t>Sapu Lantai Plastik</t>
  </si>
  <si>
    <t>Clip-Besar</t>
  </si>
  <si>
    <t>Clip Besar</t>
  </si>
  <si>
    <t>Plastik-bandex-A4</t>
  </si>
  <si>
    <t>Plastik Bandex A4</t>
  </si>
  <si>
    <t>Plastik-Sampul</t>
  </si>
  <si>
    <t>Plastik Sampul</t>
  </si>
  <si>
    <t>Plastik-Laminating</t>
  </si>
  <si>
    <t>Plastik Laminating</t>
  </si>
  <si>
    <t>Kabel-Roll</t>
  </si>
  <si>
    <t>Kabel Roll 5Meter</t>
  </si>
  <si>
    <t>Ember-Plastik-Kecil</t>
  </si>
  <si>
    <t>Ember Plastik Kecil</t>
  </si>
  <si>
    <t>Dispenser-hot-cool</t>
  </si>
  <si>
    <t>Dispenser Site Office</t>
  </si>
  <si>
    <t>DKM (DI SITE 4 PCS)</t>
  </si>
  <si>
    <t>Office &amp; Mess Baru</t>
  </si>
  <si>
    <t>Kompor-Gas-Regulator</t>
  </si>
  <si>
    <t>Kompor Gas &amp; Regulator</t>
  </si>
  <si>
    <t>Rak-Piring</t>
  </si>
  <si>
    <t>Rak Piring Site Office</t>
  </si>
  <si>
    <t>Sapu-Lidi</t>
  </si>
  <si>
    <t>Sapu Lidi</t>
  </si>
  <si>
    <t>Ember-Besar</t>
  </si>
  <si>
    <t>Ember Besar site office</t>
  </si>
  <si>
    <t>Gayung-Wc</t>
  </si>
  <si>
    <t>Gayung kamar Mandi site office</t>
  </si>
  <si>
    <t>Toran-Air</t>
  </si>
  <si>
    <t>Toren Air</t>
  </si>
  <si>
    <t>Bendera-Merah-Putih</t>
  </si>
  <si>
    <t>Bendera Merah Putih</t>
  </si>
  <si>
    <t>Tiang-Bendera</t>
  </si>
  <si>
    <t>Tiang Bendera</t>
  </si>
  <si>
    <t>Kursi-Meja-Tamu</t>
  </si>
  <si>
    <t>Kursi-Meja Tamu Colorado</t>
  </si>
  <si>
    <t>Kursi-Kg-Wfh</t>
  </si>
  <si>
    <t>Kursi KG-WFH</t>
  </si>
  <si>
    <t>Kursi-Biru</t>
  </si>
  <si>
    <t>Kursi Biru</t>
  </si>
  <si>
    <t>Kursi-Kantor</t>
  </si>
  <si>
    <t>Kursi Kantor</t>
  </si>
  <si>
    <t>Pinjam GAF</t>
  </si>
  <si>
    <t>Meja-Kantor</t>
  </si>
  <si>
    <t>Meja Kantor</t>
  </si>
  <si>
    <t>Pinjam GAF (1Rusak)</t>
  </si>
  <si>
    <t>Meja-Meeting</t>
  </si>
  <si>
    <t>Meja Meeting OSM 2400</t>
  </si>
  <si>
    <t>Meja-Olimpic</t>
  </si>
  <si>
    <t>Meja Olimpic</t>
  </si>
  <si>
    <t>Lemari-Kayu-Dokumen</t>
  </si>
  <si>
    <t>Lemari Dokumen</t>
  </si>
  <si>
    <t>Lemari-Kaca-Arsip</t>
  </si>
  <si>
    <t>Lemari Kaca Arsip</t>
  </si>
  <si>
    <t>Papan-Tulis-Stand-2muka</t>
  </si>
  <si>
    <t xml:space="preserve">Papan Tulis White Board Stand 2Muka </t>
  </si>
  <si>
    <t>Papan-Tulis</t>
  </si>
  <si>
    <t>Papan Tulis / White board</t>
  </si>
  <si>
    <t>Bukaka Cileungsi</t>
  </si>
  <si>
    <t>Kalkulator</t>
  </si>
  <si>
    <t>Bp. Fikri (UM)</t>
  </si>
  <si>
    <t>Ac-1/2PK</t>
  </si>
  <si>
    <t>INDOR-AC 1/2PK</t>
  </si>
  <si>
    <t>Set Kontainer</t>
  </si>
  <si>
    <t>Ac-1PK</t>
  </si>
  <si>
    <t>INDOR-AC 1PK</t>
  </si>
  <si>
    <t>Ac-2Pk-Sharp</t>
  </si>
  <si>
    <t>INDOOR-  AC 2PK Sharp</t>
  </si>
  <si>
    <t>DKM Suralaya &amp; KCIC</t>
  </si>
  <si>
    <t>Ac-Outdoor</t>
  </si>
  <si>
    <t>AC Outdoor</t>
  </si>
  <si>
    <t>Blower-AC</t>
  </si>
  <si>
    <t>AC Outdoor 1 PK</t>
  </si>
  <si>
    <t>Selang-Ac</t>
  </si>
  <si>
    <t>Selang AC</t>
  </si>
  <si>
    <t>Bracket-Ac</t>
  </si>
  <si>
    <t>Bracket AC</t>
  </si>
  <si>
    <t>Kontainer-40feet</t>
  </si>
  <si>
    <t>Kontainer 40Feet No 2 &amp; 4 (gudang)</t>
  </si>
  <si>
    <t>Kontainer-20feet</t>
  </si>
  <si>
    <t>Kontainer 20Feet No 1 &amp; 3 (gudang)</t>
  </si>
  <si>
    <t>MCB</t>
  </si>
  <si>
    <t>Box-Panel</t>
  </si>
  <si>
    <t>Box Panel</t>
  </si>
  <si>
    <t>Exhaust</t>
  </si>
  <si>
    <t>Exhaust ( Set Kontener )</t>
  </si>
  <si>
    <t>Exhaust-Fan</t>
  </si>
  <si>
    <t>Exhaustfan (unit tersendiri)</t>
  </si>
  <si>
    <t>Printer-Epson-L15150</t>
  </si>
  <si>
    <t>Printer Epson L 15150</t>
  </si>
  <si>
    <t>Mesin-Laminating</t>
  </si>
  <si>
    <t>Mesin Laminating</t>
  </si>
  <si>
    <t>Proyektor-Epson</t>
  </si>
  <si>
    <t>Proyektor Epson</t>
  </si>
  <si>
    <t>: Kunci Rachet 24-27</t>
  </si>
  <si>
    <t>RIYAN</t>
  </si>
  <si>
    <t>Kunci Rachet 24 - 27</t>
  </si>
  <si>
    <t>Rachet-24/27</t>
  </si>
  <si>
    <t>DATA ALAT LOGISTIK SURALAYA</t>
  </si>
  <si>
    <t>Stok Alat Awal</t>
  </si>
  <si>
    <t>Alat In</t>
  </si>
  <si>
    <t>Alat Out</t>
  </si>
  <si>
    <t>Mesin-Genset-20KVA</t>
  </si>
  <si>
    <t>Mesin Genset 20kva</t>
  </si>
  <si>
    <t>Mesin-Genset-40KVA</t>
  </si>
  <si>
    <t>Mesin-Genset-2KVA</t>
  </si>
  <si>
    <t>Impack  Angin</t>
  </si>
  <si>
    <t>Maintenance Bagus</t>
  </si>
  <si>
    <t>Travo las Ryno300 2500Watt</t>
  </si>
  <si>
    <t>Chain-Block-10T</t>
  </si>
  <si>
    <t xml:space="preserve">DKM </t>
  </si>
  <si>
    <t>Plate-Injak 15 X 1525 X 6150</t>
  </si>
  <si>
    <t>Plate Injak 15 X 1525 X 6150</t>
  </si>
  <si>
    <t>Plate-Injak 20 X 1525 X 6150</t>
  </si>
  <si>
    <t>Plate Injak 20 X 1525 X 6150</t>
  </si>
  <si>
    <t>Plate-Injak 25 X 1520 X 6150</t>
  </si>
  <si>
    <t>Plate Injak 25 X 1520 X 6150</t>
  </si>
  <si>
    <t>Plate-Injak 20 X 1200 X 2400</t>
  </si>
  <si>
    <t>: Plate-Injak 15 X 1525 X 6150</t>
  </si>
  <si>
    <t>: Plate-Injak 20 X 1525 X 6150</t>
  </si>
  <si>
    <t>: Plate-Injak 25 X 1520 X 6150</t>
  </si>
  <si>
    <t>: Plate-Injak 20 X 1200 X 2400</t>
  </si>
  <si>
    <t>050/JBT/PL/BA152-23(BA152-23)</t>
  </si>
  <si>
    <t>Lampu-Sorot-Light-1000W Besar</t>
  </si>
  <si>
    <t>Lampu-Sorot-Light-1000W Kecil</t>
  </si>
  <si>
    <t>: Lampu-Sorot-Light-1000W Besar</t>
  </si>
  <si>
    <t>: Lampu-Sorot-Light-1000W Kecil</t>
  </si>
  <si>
    <t>051/JBT/PL/BA152-23(BA152-23)</t>
  </si>
  <si>
    <t>007/JBT/DN/BA115-22</t>
  </si>
  <si>
    <t>Lokasi di office</t>
  </si>
  <si>
    <t>Keterangan/PENGGUNAAN/ Asal Barang / Lokasi di Site</t>
  </si>
  <si>
    <t>Nama Alat Bantu</t>
  </si>
  <si>
    <t>: Torque-Wrench-Fattools</t>
  </si>
  <si>
    <t>038/JBT/PL/BA152-23(BA152-23)</t>
  </si>
  <si>
    <t>050/JBT/PL/BA151-23</t>
  </si>
  <si>
    <t>028/JBT/IN/BA 152-23</t>
  </si>
  <si>
    <t>:Mesin-Bor-JETBROSS</t>
  </si>
  <si>
    <t>: 1622k</t>
  </si>
  <si>
    <t>003/BTU-BA115/VIII/2022</t>
  </si>
  <si>
    <t>004/JBT/DN/BA115-22</t>
  </si>
  <si>
    <t xml:space="preserve">UM-FORM PERMINTAAN BARANG </t>
  </si>
  <si>
    <t>: Mesin-Oven-Kawat-Las</t>
  </si>
  <si>
    <t>GUDANG</t>
  </si>
  <si>
    <t>Mesin Bor Listrik Jetbroos 1622k</t>
  </si>
  <si>
    <t>Raji Scafolder(2),gudang (1)</t>
  </si>
  <si>
    <t>Lapangan</t>
  </si>
  <si>
    <t>Depan Office</t>
  </si>
  <si>
    <t>Dilapangan</t>
  </si>
  <si>
    <t>di kontainer 40ft</t>
  </si>
  <si>
    <t>Raji</t>
  </si>
  <si>
    <t>DAFTAR IVENTARIS ALAT PLTU JAWA 9 &amp; 10</t>
  </si>
  <si>
    <t>1 digudang,2Rusak,3 dilapangan</t>
  </si>
  <si>
    <t>BC02</t>
  </si>
  <si>
    <t>REZA</t>
  </si>
  <si>
    <t>SYAFEI</t>
  </si>
  <si>
    <t>TT02</t>
  </si>
  <si>
    <t>052/JBT/PL/BA152-23(BA152-23)</t>
  </si>
  <si>
    <t>: Toilet Portable</t>
  </si>
  <si>
    <t>Belakang gudang utama</t>
  </si>
  <si>
    <t>Toilet Portable</t>
  </si>
  <si>
    <t>Dibelakang Gudang Utama</t>
  </si>
  <si>
    <t>RIYAN/ACE</t>
  </si>
  <si>
    <t>HUSEN</t>
  </si>
  <si>
    <t>1/2INC=6 Dan 1inc=7</t>
  </si>
  <si>
    <t>Gudang 40ft</t>
  </si>
  <si>
    <t>Lampu-Sorot-Light-200W Bulat</t>
  </si>
  <si>
    <t>4terpakai di BC02</t>
  </si>
  <si>
    <t>: Lampu-Sorot-Light-200W Bulat</t>
  </si>
  <si>
    <t>035//JBT/PL/BA152-23(BA152-23)</t>
  </si>
  <si>
    <t>SODIKIN</t>
  </si>
  <si>
    <t>Stock Gudang</t>
  </si>
  <si>
    <t>BC06</t>
  </si>
  <si>
    <t>ALFIN</t>
  </si>
  <si>
    <t>1 rusak di qc andre 1 kalibrasi</t>
  </si>
  <si>
    <t>2merek maktex,4 merek makita,3merek dewalt</t>
  </si>
  <si>
    <t>Kunci inggris 250 10inc TEKIRO</t>
  </si>
  <si>
    <t>Webbing Sling 10T x 10m</t>
  </si>
  <si>
    <t>Webbing sling 8T x 5M</t>
  </si>
  <si>
    <t>Webbing sling 10T x 10M</t>
  </si>
  <si>
    <t>1 pk ace</t>
  </si>
  <si>
    <t>ACE</t>
  </si>
  <si>
    <t>TT07</t>
  </si>
  <si>
    <t>GINTING</t>
  </si>
  <si>
    <t>3/4inc=4 Dan 1inc = 2</t>
  </si>
  <si>
    <t>3/4inc=4 Dan 1inc = 3</t>
  </si>
  <si>
    <t>3/4inc=5 Dan 1inc = 5</t>
  </si>
  <si>
    <t>KALIBRASI</t>
  </si>
  <si>
    <t>QTY Total</t>
  </si>
  <si>
    <t>Layak Pakai</t>
  </si>
  <si>
    <t xml:space="preserve">Tanggal </t>
  </si>
  <si>
    <t>Keluar</t>
  </si>
  <si>
    <t>Sisa</t>
  </si>
  <si>
    <t>Nama Alat / Material</t>
  </si>
  <si>
    <t>Baskoro</t>
  </si>
  <si>
    <t>Thermos Kawat las</t>
  </si>
  <si>
    <t>SUROTO</t>
  </si>
  <si>
    <t>Keterangan</t>
  </si>
  <si>
    <t>6 di welder,3rusak</t>
  </si>
  <si>
    <t>BASKORO</t>
  </si>
  <si>
    <t>: Unit</t>
  </si>
  <si>
    <t>Tools</t>
  </si>
  <si>
    <t>Size</t>
  </si>
  <si>
    <t>Kapasitas</t>
  </si>
  <si>
    <t>Jumlah</t>
  </si>
  <si>
    <t>Asal barang</t>
  </si>
  <si>
    <t>Lokasi alat</t>
  </si>
  <si>
    <t>Marzuki</t>
  </si>
  <si>
    <t>6T</t>
  </si>
  <si>
    <t>SURALAYA</t>
  </si>
  <si>
    <t>SEGEL</t>
  </si>
  <si>
    <t>12T</t>
  </si>
  <si>
    <t>: 102</t>
  </si>
  <si>
    <t>: Crane CC 180T</t>
  </si>
  <si>
    <t>: 101</t>
  </si>
  <si>
    <t>: Crane CC180T</t>
  </si>
  <si>
    <t>35T</t>
  </si>
  <si>
    <t>4T</t>
  </si>
  <si>
    <t>25T</t>
  </si>
  <si>
    <t>17T</t>
  </si>
  <si>
    <t>: Crane 180T</t>
  </si>
  <si>
    <t>: 100</t>
  </si>
  <si>
    <t>PARDI</t>
  </si>
  <si>
    <t>BELAKANG TT06</t>
  </si>
  <si>
    <t>WEBBING SLING</t>
  </si>
  <si>
    <t>3TX3M</t>
  </si>
  <si>
    <t>3T</t>
  </si>
  <si>
    <t>BAWAAN CRANE</t>
  </si>
  <si>
    <t>: Crane CC260</t>
  </si>
  <si>
    <t>: HIJAU</t>
  </si>
  <si>
    <t>KOSIM</t>
  </si>
  <si>
    <t>: CRANE CC 260</t>
  </si>
  <si>
    <t>: MERAH PUTIH</t>
  </si>
  <si>
    <t>NANDO</t>
  </si>
  <si>
    <t xml:space="preserve">WEBBING </t>
  </si>
  <si>
    <t>8TX10M</t>
  </si>
  <si>
    <t>6TX6M</t>
  </si>
  <si>
    <t>5TX6M</t>
  </si>
  <si>
    <t>8T</t>
  </si>
  <si>
    <t>5T</t>
  </si>
  <si>
    <t>8.5T</t>
  </si>
  <si>
    <t>: Crane RTC80T</t>
  </si>
  <si>
    <t>SUDIRAN</t>
  </si>
  <si>
    <t>: CRANE CC 180T</t>
  </si>
  <si>
    <t>: 99</t>
  </si>
  <si>
    <t>WEBBING</t>
  </si>
  <si>
    <t>3TX6M</t>
  </si>
  <si>
    <t>3/4T</t>
  </si>
  <si>
    <t>Webbing 3TX6M</t>
  </si>
  <si>
    <t>tt07</t>
  </si>
  <si>
    <t>ricky scafolder</t>
  </si>
  <si>
    <t>TT07 BAHRUL =2</t>
  </si>
  <si>
    <t>SEGEL 35T</t>
  </si>
  <si>
    <t>SEGEL 25T</t>
  </si>
  <si>
    <t>SEGEL 4T</t>
  </si>
  <si>
    <t>SEGEL 3T</t>
  </si>
  <si>
    <t>H SOFYAN</t>
  </si>
  <si>
    <t>3RUSAK,5 baru di gudang</t>
  </si>
  <si>
    <t>BC07</t>
  </si>
  <si>
    <t>di gudang</t>
  </si>
  <si>
    <t>NICO</t>
  </si>
  <si>
    <t>BAWAAN</t>
  </si>
  <si>
    <t>: Crane RTC30</t>
  </si>
  <si>
    <t>: Crane RTC70T</t>
  </si>
  <si>
    <t>CRANE</t>
  </si>
  <si>
    <t>GENSET</t>
  </si>
  <si>
    <t>MAINLIFT</t>
  </si>
  <si>
    <t>TRAILER</t>
  </si>
  <si>
    <t>KOMPRESOR</t>
  </si>
  <si>
    <t>HIABCRANE</t>
  </si>
  <si>
    <t>Riyan,Husen</t>
  </si>
  <si>
    <t>Ricky Scafolder</t>
  </si>
  <si>
    <t>Raji Scafolder 1</t>
  </si>
  <si>
    <t>DIBAWA RISKI</t>
  </si>
  <si>
    <t>: Crane 60</t>
  </si>
  <si>
    <t>CH</t>
  </si>
  <si>
    <t>TT07 BAHRUL=2,DARI ch 5</t>
  </si>
  <si>
    <t>5 baru di kontainer 40ft,8 rusak</t>
  </si>
  <si>
    <t>097/JBT/IN/BA 152-23</t>
  </si>
  <si>
    <t>1di pabrikasi welder repair,2 rusak ,2 di BC02</t>
  </si>
  <si>
    <t>2BARU,1STOKLMA,4DARI CH</t>
  </si>
  <si>
    <t>CRANE180 102</t>
  </si>
  <si>
    <t>ALAT IN</t>
  </si>
  <si>
    <t>ALAT OT</t>
  </si>
  <si>
    <t>Stok Ahir</t>
  </si>
  <si>
    <t>TT04</t>
  </si>
  <si>
    <t>Area/Crane</t>
  </si>
  <si>
    <t>260 Hijau</t>
  </si>
  <si>
    <t>Sudiran /Rudi</t>
  </si>
  <si>
    <t>ALVIN</t>
  </si>
  <si>
    <t xml:space="preserve">Webbing </t>
  </si>
  <si>
    <t>3x6</t>
  </si>
  <si>
    <t>ARIS</t>
  </si>
  <si>
    <t>5x6</t>
  </si>
  <si>
    <t>ROFIK/RUDI</t>
  </si>
  <si>
    <t>Webbing sling 3T x 6M</t>
  </si>
  <si>
    <t>Webbing sling 5T x 6M</t>
  </si>
  <si>
    <t>Webbing sling 6T x 6M</t>
  </si>
  <si>
    <t>Ginting(2),Rizal(2),Alfin(2),Reza(2)</t>
  </si>
  <si>
    <t>Ginting(2),Rizal(2),260hijau(2)</t>
  </si>
  <si>
    <t>Rizal(2)</t>
  </si>
  <si>
    <t>Ginting(2),Bagong(1)</t>
  </si>
  <si>
    <t>ALAT Out</t>
  </si>
  <si>
    <t>BAGONG</t>
  </si>
  <si>
    <t>: Kunci Rachet 36 - 41</t>
  </si>
  <si>
    <t>: Senter Kepala</t>
  </si>
  <si>
    <t>Baskoro dan Sodikin</t>
  </si>
  <si>
    <t>Kunci Ringpass 27</t>
  </si>
  <si>
    <t>Kunci Ringpass 30</t>
  </si>
  <si>
    <t>Kunci Ringpass 32</t>
  </si>
  <si>
    <t>Kunci Ringpass 36</t>
  </si>
  <si>
    <t>Kunci Ringpass 41</t>
  </si>
  <si>
    <t>Kunci Ringpass 46</t>
  </si>
  <si>
    <t>Rachet-27/32</t>
  </si>
  <si>
    <t>10x10</t>
  </si>
  <si>
    <t>10T</t>
  </si>
  <si>
    <t>Palu-3Kg</t>
  </si>
  <si>
    <t>Webbing-3T-6M</t>
  </si>
  <si>
    <t>Webbing-5T-8M</t>
  </si>
  <si>
    <t>Webbing-1T-2M</t>
  </si>
  <si>
    <t>Webbing-3T-4M</t>
  </si>
  <si>
    <t>Webbing-1T-4M</t>
  </si>
  <si>
    <t>Kabel Power 50m</t>
  </si>
  <si>
    <t>Palu-4Kg</t>
  </si>
  <si>
    <t>Palu-5Kg</t>
  </si>
  <si>
    <t>Tagline</t>
  </si>
  <si>
    <t>Chain blok 3T</t>
  </si>
  <si>
    <t>Chain blok 1,5T</t>
  </si>
  <si>
    <t>Meteran Tajima 5meter</t>
  </si>
  <si>
    <t>2(180/101)</t>
  </si>
  <si>
    <t>2(rtc70)</t>
  </si>
  <si>
    <t>2(260 hijau)</t>
  </si>
  <si>
    <t>Dongkrak 20T</t>
  </si>
  <si>
    <t>Leverblok 3T</t>
  </si>
  <si>
    <t>Material Income</t>
  </si>
  <si>
    <t>Segel 3/8T</t>
  </si>
  <si>
    <t>Segel 2T</t>
  </si>
  <si>
    <t>Mesin las 3 phase</t>
  </si>
  <si>
    <t>Mesin Impack Angin</t>
  </si>
  <si>
    <t>Mesin Impack Listrik</t>
  </si>
  <si>
    <t>2(260MP)</t>
  </si>
  <si>
    <t>Kunci Sock 41</t>
  </si>
  <si>
    <t>Obeng (-)</t>
  </si>
  <si>
    <t>Rudi/rahman</t>
  </si>
  <si>
    <t>2(180/100)RUDI</t>
  </si>
  <si>
    <t>segel 1/2T</t>
  </si>
  <si>
    <t>Plate-Injak 12 X 1520 X 6100</t>
  </si>
  <si>
    <t>Plate-Injak 16 X 1830 X 9650</t>
  </si>
  <si>
    <t>Plate-Injak 16 X 1980 X 9870</t>
  </si>
  <si>
    <t>Plate-Injak 22 X 2000 X 12420</t>
  </si>
  <si>
    <t>Plate-Injak 22 X 2000 X 13870</t>
  </si>
  <si>
    <t>Plate-Injak 22 X 2340 X 12070</t>
  </si>
  <si>
    <t>Plate-Injak 22 X 2630 X 13030</t>
  </si>
  <si>
    <t>102/JBT/PL/BA152-23</t>
  </si>
  <si>
    <t>Plate-Injak 16 X 1990 X 9840</t>
  </si>
  <si>
    <t>Plate-Injak 22 X 2000 X 11720</t>
  </si>
  <si>
    <t>Plate-Injak 22 X 2000 X 12000</t>
  </si>
  <si>
    <t>Plate-Injak 22 X 2000 X 12120</t>
  </si>
  <si>
    <t>Plate-Injak 22 X 2000 X 12200</t>
  </si>
  <si>
    <t>101/JBT/PL/BA152-23</t>
  </si>
  <si>
    <t>Hammer Jack Listrik</t>
  </si>
  <si>
    <t>1(G2-G1)</t>
  </si>
  <si>
    <t>Gilang</t>
  </si>
  <si>
    <t>: RTC60</t>
  </si>
  <si>
    <t>Webbing</t>
  </si>
  <si>
    <t>1(Husen)</t>
  </si>
  <si>
    <t>Sock 41</t>
  </si>
  <si>
    <t>Mesin Gerinda 7inc</t>
  </si>
  <si>
    <t>Face shield</t>
  </si>
  <si>
    <t>Quni</t>
  </si>
  <si>
    <t>QC</t>
  </si>
  <si>
    <t>Sock 27</t>
  </si>
  <si>
    <t>Sock 36 3/4</t>
  </si>
  <si>
    <t>Sock 41 3/4</t>
  </si>
  <si>
    <t>Sock 46 3/4</t>
  </si>
  <si>
    <t>Sock 36 1inc</t>
  </si>
  <si>
    <t>Konektor 1inc-3/4</t>
  </si>
  <si>
    <t>Lokasi</t>
  </si>
  <si>
    <t>: PT Bukaka Teknik Utama</t>
  </si>
  <si>
    <t>Mounth</t>
  </si>
  <si>
    <t>Year</t>
  </si>
  <si>
    <t>: 2023</t>
  </si>
  <si>
    <t>Konsumsi</t>
  </si>
  <si>
    <t>: Gas Oksigen &amp; Gas LPG</t>
  </si>
  <si>
    <t>WEEKLY LIST</t>
  </si>
  <si>
    <t>Tanggal Pengisian</t>
  </si>
  <si>
    <t>Stock Awal</t>
  </si>
  <si>
    <t>Total</t>
  </si>
  <si>
    <t>ITEMS</t>
  </si>
  <si>
    <t>Gas Oksigen</t>
  </si>
  <si>
    <t>Isi ulang tanggal 10/01/2023 (2Tbg)</t>
  </si>
  <si>
    <t>Gas LPG</t>
  </si>
  <si>
    <t>Oksigen</t>
  </si>
  <si>
    <t>LPG</t>
  </si>
  <si>
    <t>: Februari</t>
  </si>
  <si>
    <t>Isi ulang tanggal 16/02/2023 (3Tbg)</t>
  </si>
  <si>
    <t>: Maret</t>
  </si>
  <si>
    <t>Isi ulang tanggal 09/03/2023 sebanyak 3Tbg</t>
  </si>
  <si>
    <t>Isi Ulang</t>
  </si>
  <si>
    <t>: April</t>
  </si>
  <si>
    <t>Isi ulang tanggal 14/04/2023 sebanyak 5Tbg</t>
  </si>
  <si>
    <t>: Mei</t>
  </si>
  <si>
    <t>: Juni</t>
  </si>
  <si>
    <t>: Juli</t>
  </si>
  <si>
    <t>: Agustus</t>
  </si>
  <si>
    <t>: September</t>
  </si>
  <si>
    <t>Tabung Oksigen</t>
  </si>
  <si>
    <t xml:space="preserve">Repair Komponen </t>
  </si>
  <si>
    <t>Tabung LPG</t>
  </si>
  <si>
    <t>: Oktober</t>
  </si>
  <si>
    <t>Stok Konsumable liquid</t>
  </si>
  <si>
    <t>Total Tersedia</t>
  </si>
  <si>
    <t>Jumlah Tabung</t>
  </si>
  <si>
    <t>Tabung kosong</t>
  </si>
  <si>
    <t>Tabung isi</t>
  </si>
  <si>
    <t xml:space="preserve">Pemakaian Repair Komponen </t>
  </si>
  <si>
    <t>: NOVEMBER</t>
  </si>
  <si>
    <t>: 2024</t>
  </si>
  <si>
    <t>VENDOR</t>
  </si>
  <si>
    <t>Milik Bukaka</t>
  </si>
  <si>
    <t xml:space="preserve">Vendor </t>
  </si>
  <si>
    <t>Scafolder</t>
  </si>
  <si>
    <t>Sock 36</t>
  </si>
  <si>
    <t>Alan</t>
  </si>
  <si>
    <t>webbing</t>
  </si>
  <si>
    <t>3X6</t>
  </si>
  <si>
    <t>5X6</t>
  </si>
  <si>
    <t>2(CRANE60)</t>
  </si>
  <si>
    <t>1(Nurtopo)</t>
  </si>
  <si>
    <t>150meter</t>
  </si>
  <si>
    <t>4 (2BARU)</t>
  </si>
  <si>
    <t>Selang Kompresor @50m</t>
  </si>
  <si>
    <t>Webbing 8T-10M</t>
  </si>
  <si>
    <t xml:space="preserve">Sock 46  </t>
  </si>
  <si>
    <t>Handy Talky</t>
  </si>
  <si>
    <t>Mesin Gerinda 4inc</t>
  </si>
  <si>
    <t>Obeng (+)</t>
  </si>
  <si>
    <t>20,40(3),240,250(2),600KVA</t>
  </si>
  <si>
    <t>Mesin Reamer</t>
  </si>
  <si>
    <t>CRANE30,50,60,70,80,180(4),260(2)</t>
  </si>
  <si>
    <t>SEWA B9121TEJ/ARMAN,INT F8729HB/APRI,INT F8731HB/IRVAN,INT F8732HB/ROSADI,INT F8259GZ/CAHYONO</t>
  </si>
  <si>
    <t>Waterpas</t>
  </si>
  <si>
    <t>Penggaris Siku</t>
  </si>
  <si>
    <t>BC07.S10/GINTING</t>
  </si>
  <si>
    <t>Airman PDS 330 SELANG 7ROL @50M</t>
  </si>
  <si>
    <t>SUYITNO/RUDI</t>
  </si>
  <si>
    <t>5TX8M</t>
  </si>
  <si>
    <t>5 RUSAK</t>
  </si>
  <si>
    <t>3TX4M</t>
  </si>
  <si>
    <t>Mandor ikin</t>
  </si>
  <si>
    <t>Roni/Dwiki Mekanik</t>
  </si>
  <si>
    <t>Chain blok 10T</t>
  </si>
  <si>
    <t>Chain blok 5T</t>
  </si>
  <si>
    <t>.</t>
  </si>
  <si>
    <t>3x4</t>
  </si>
  <si>
    <t>1(BARU)</t>
  </si>
  <si>
    <t>1(04)</t>
  </si>
  <si>
    <t>Ace</t>
  </si>
  <si>
    <t>APAR</t>
  </si>
  <si>
    <t>Nomer Tabung / Posisi</t>
  </si>
  <si>
    <t>GUDANG/Kosong</t>
  </si>
  <si>
    <t>BC07/TOPAN</t>
  </si>
  <si>
    <t>TT07/SADAT ACE</t>
  </si>
  <si>
    <t>TT04 GENSET</t>
  </si>
  <si>
    <t>MERAH,BIRU</t>
  </si>
  <si>
    <t>KONTAINER</t>
  </si>
  <si>
    <t>Gergaji</t>
  </si>
  <si>
    <t>Gegep Tekiro</t>
  </si>
  <si>
    <t>1(yayan)</t>
  </si>
  <si>
    <t>Coupler Selang 3/4</t>
  </si>
  <si>
    <t>Clamp Selang Kompresor 3/4</t>
  </si>
  <si>
    <t>Pacul + Gagang</t>
  </si>
  <si>
    <t>106/JBT/PL/BA152-23(BA152-23)</t>
  </si>
  <si>
    <t>WISNU</t>
  </si>
  <si>
    <t>Rudi</t>
  </si>
  <si>
    <t>RUDI</t>
  </si>
  <si>
    <t>4 (2 =180/100)(2=260Hijau)</t>
  </si>
  <si>
    <t>4(2=RTC60Gilang)(2180/102)</t>
  </si>
  <si>
    <t>4(2crane80 )(2crane 260mp)</t>
  </si>
  <si>
    <t>4(2=Rtc30)(2=Crane60)</t>
  </si>
  <si>
    <t>2(Crane 80)</t>
  </si>
  <si>
    <t>2 (180/102)</t>
  </si>
  <si>
    <t>SOFYAN</t>
  </si>
  <si>
    <t xml:space="preserve"> WISNU</t>
  </si>
  <si>
    <t>Scope</t>
  </si>
  <si>
    <t>Mesin Jack Driil</t>
  </si>
  <si>
    <t>2(BARU)</t>
  </si>
  <si>
    <t>Mesin Trafo las Rhino</t>
  </si>
  <si>
    <t>1(suud)</t>
  </si>
  <si>
    <t>2(baru)</t>
  </si>
  <si>
    <t>5T X 6M baru</t>
  </si>
  <si>
    <t>3T X 4M baru</t>
  </si>
  <si>
    <t>4(180/102)(180/99)</t>
  </si>
  <si>
    <t>1(Deni)</t>
  </si>
  <si>
    <t>`</t>
  </si>
  <si>
    <t>5(2=180/101) (1=260MP)(2=Crane 80)(2=Crane 80T/dirga)</t>
  </si>
  <si>
    <t>BC05</t>
  </si>
  <si>
    <t>ONEX</t>
  </si>
  <si>
    <t>Leverblok 1/2T</t>
  </si>
  <si>
    <t>Kabel Power 100m</t>
  </si>
  <si>
    <t>Gunting kawat</t>
  </si>
  <si>
    <t>Iping</t>
  </si>
  <si>
    <t>BC 07</t>
  </si>
  <si>
    <t>Segel 17T</t>
  </si>
  <si>
    <t>Termos Las</t>
  </si>
  <si>
    <t>yap crane</t>
  </si>
  <si>
    <t>F 810BG GZ</t>
  </si>
  <si>
    <t>BC 07 S2</t>
  </si>
  <si>
    <t>NURI</t>
  </si>
  <si>
    <t>1(DENI)</t>
  </si>
  <si>
    <t>2(DENI)</t>
  </si>
  <si>
    <t>Kodir S.11</t>
  </si>
  <si>
    <t>kabel las 30m</t>
  </si>
  <si>
    <t>1(darto 180/102)</t>
  </si>
  <si>
    <t>12(Rudi)</t>
  </si>
  <si>
    <t>DENI</t>
  </si>
  <si>
    <t>BAHRUL</t>
  </si>
  <si>
    <t>1(03)</t>
  </si>
  <si>
    <t>1(05)suud</t>
  </si>
  <si>
    <t>1(06)</t>
  </si>
  <si>
    <t>S11(HERI)</t>
  </si>
  <si>
    <t>3(welder/AHMAD ISWAYUDIN=1)</t>
  </si>
  <si>
    <t>1=ENAN/WELDER</t>
  </si>
  <si>
    <t>2(welder/Ahmad Iswandi=1)</t>
  </si>
  <si>
    <t>2(crane50T/Jepri)</t>
  </si>
  <si>
    <t>Segel 25t</t>
  </si>
  <si>
    <t>Segel 35T</t>
  </si>
  <si>
    <t>Segel 55T</t>
  </si>
  <si>
    <t>Segel 1T</t>
  </si>
  <si>
    <t>TT 02</t>
  </si>
  <si>
    <t>1(KURNIA)</t>
  </si>
  <si>
    <t>Lampu LED 200w</t>
  </si>
  <si>
    <t>Maintenance</t>
  </si>
  <si>
    <t>14(BC07)</t>
  </si>
  <si>
    <t>1(BC 07)</t>
  </si>
  <si>
    <t>Kusna</t>
  </si>
  <si>
    <t>w</t>
  </si>
  <si>
    <t>Sendok Semen Krucut</t>
  </si>
  <si>
    <t>3T X 6M baru</t>
  </si>
  <si>
    <t>BARU</t>
  </si>
  <si>
    <t>2(Khodir)</t>
  </si>
  <si>
    <t>1(khodir)</t>
  </si>
  <si>
    <t>BC07.s1</t>
  </si>
  <si>
    <t>HUSEN SH</t>
  </si>
  <si>
    <t>1(BAIQUNI)</t>
  </si>
  <si>
    <t>ExtensionSock 150mm</t>
  </si>
  <si>
    <t>1(andre)</t>
  </si>
  <si>
    <t>deni bc 07 s5</t>
  </si>
  <si>
    <t>1(ahmad)</t>
  </si>
  <si>
    <t>welder/fitter</t>
  </si>
  <si>
    <t>1(khodir/Baru)+1(KHODIR/BARU)</t>
  </si>
  <si>
    <t>2(YUDIS)</t>
  </si>
  <si>
    <t>1(pak ilham)</t>
  </si>
  <si>
    <t>Maesin Travo Las 3 phase</t>
  </si>
  <si>
    <t>1(lakoni)</t>
  </si>
  <si>
    <t>1(Lakon)</t>
  </si>
  <si>
    <t>1(lakoni)1(Rhinho)</t>
  </si>
  <si>
    <t>ember</t>
  </si>
  <si>
    <t>rudi</t>
  </si>
  <si>
    <t>Buldog GRIP</t>
  </si>
  <si>
    <t>2(Crane 180T/Pardi)</t>
  </si>
  <si>
    <t>Kunci Ringpass 16</t>
  </si>
  <si>
    <t>1+2(Husen 1)</t>
  </si>
  <si>
    <t>Respirator</t>
  </si>
  <si>
    <t>3(rano,sigit,rizki)</t>
  </si>
  <si>
    <t>3(ABDUL,DESWAN,RISKI,</t>
  </si>
  <si>
    <t>Kunci Ringpass 22</t>
  </si>
  <si>
    <t>Sodikin/BAGUS</t>
  </si>
  <si>
    <t>1(DESWAN/BARU)</t>
  </si>
  <si>
    <t>2(ardito,edi)</t>
  </si>
  <si>
    <t>: Kabel 3x2.5</t>
  </si>
  <si>
    <t>: Rol/100M</t>
  </si>
  <si>
    <t>026/JBT/DN/BA152-23</t>
  </si>
  <si>
    <t>058/JBT/PL/BA152-23(BA152-23)</t>
  </si>
  <si>
    <t>098/JBT/PL/BA152-23(BA152-23)</t>
  </si>
  <si>
    <t>Masker Respirator</t>
  </si>
  <si>
    <t>2(multi)</t>
  </si>
  <si>
    <t>2(crane 180T/zuki)</t>
  </si>
  <si>
    <t>3(poni,zaenal,poni)</t>
  </si>
  <si>
    <t>RIZAL/Welder/Saiful</t>
  </si>
  <si>
    <t>pemakai</t>
  </si>
  <si>
    <t>Sopyan/kusna</t>
  </si>
  <si>
    <t>Rano/Ace</t>
  </si>
  <si>
    <t>Nuri/Kodir</t>
  </si>
  <si>
    <t>ikin</t>
  </si>
  <si>
    <t>sodikin/maintenance</t>
  </si>
  <si>
    <t>Alat Rusak</t>
  </si>
  <si>
    <t>um</t>
  </si>
  <si>
    <t>131/JB9T/PL/BA152-23(BA152-23)</t>
  </si>
  <si>
    <t>133/JB9T/PL/BA152-23(BA152-23)</t>
  </si>
  <si>
    <t>ENAN/REZA</t>
  </si>
  <si>
    <t>: Gerinda 4"</t>
  </si>
  <si>
    <t>PONI</t>
  </si>
  <si>
    <t>RACHMAN</t>
  </si>
  <si>
    <t>ALAT OUT</t>
  </si>
  <si>
    <t>: Gerinda 7"</t>
  </si>
  <si>
    <t>Kabel 4 x 3,5</t>
  </si>
  <si>
    <t>Rian/ikin</t>
  </si>
  <si>
    <t>030//JBT/PL/BA152-23(BA152-23)</t>
  </si>
  <si>
    <t>139/JB9T/PL/BA152-23(BA152-23)</t>
  </si>
  <si>
    <t>3x3</t>
  </si>
  <si>
    <t>Tool Box/ Box Alat</t>
  </si>
  <si>
    <t>1(BC07-S11)</t>
  </si>
  <si>
    <t>1(BC07-12)</t>
  </si>
  <si>
    <t>1(BC07-G11)</t>
  </si>
  <si>
    <t>: Reamer</t>
  </si>
  <si>
    <t>: TRAVOLAS 1 PHASE</t>
  </si>
  <si>
    <t>: TRAVOLAS 3 PHASE</t>
  </si>
  <si>
    <t>116/JB9T/PL/BA152-23(BA152-23)</t>
  </si>
  <si>
    <t>034//JBT/PL/BA152-23(BA152-23)</t>
  </si>
  <si>
    <t>Cash</t>
  </si>
  <si>
    <t>060/JBT/PL/BA152-23(BA152-23)</t>
  </si>
  <si>
    <t>ZAENAL</t>
  </si>
  <si>
    <t>Thermos Las</t>
  </si>
  <si>
    <t>126/JB9T/PL/BA152-23(BA152-23)</t>
  </si>
  <si>
    <t>Enan</t>
  </si>
  <si>
    <t>ENAN</t>
  </si>
  <si>
    <t>SAIFUL</t>
  </si>
  <si>
    <t>RANO/ACE</t>
  </si>
  <si>
    <t>NURTOPO</t>
  </si>
  <si>
    <t>EDI MARWOTO</t>
  </si>
  <si>
    <t>Impact Amngin</t>
  </si>
  <si>
    <t>(01, 02)</t>
  </si>
  <si>
    <t>Pemakai</t>
  </si>
  <si>
    <t>100/JBT/PL/BA152-23(BA152-23)</t>
  </si>
  <si>
    <t>093/JBT/PL/BA152-23(BA152-23)</t>
  </si>
  <si>
    <t>selang impact angin @50m</t>
  </si>
  <si>
    <t>: pcs</t>
  </si>
  <si>
    <t>weing 6 x 6</t>
  </si>
  <si>
    <t>sacle 0.5</t>
  </si>
  <si>
    <t>cash</t>
  </si>
  <si>
    <t>Segel 1 T</t>
  </si>
  <si>
    <t>Sackle 2T</t>
  </si>
  <si>
    <t>: Sackle 4.75T</t>
  </si>
  <si>
    <t>: Sackle 17T</t>
  </si>
  <si>
    <t>: Sackle 25T</t>
  </si>
  <si>
    <t>016/JBT/PL/BA151-23</t>
  </si>
  <si>
    <t>: Sackle 35T</t>
  </si>
  <si>
    <t>: Sackle 55T</t>
  </si>
  <si>
    <t>128/JB9T/PL/BA152-23(BA152-23)</t>
  </si>
  <si>
    <t>Nuri</t>
  </si>
  <si>
    <t>Nuri/Khodir</t>
  </si>
  <si>
    <t>017/JBT/PL/BA152-23</t>
  </si>
  <si>
    <t>PPMS-24-00445</t>
  </si>
  <si>
    <t>PPMS-24-00443</t>
  </si>
  <si>
    <t>: Roll</t>
  </si>
  <si>
    <t>: Kunci Ring Pass 36</t>
  </si>
  <si>
    <t>: Kunci shock 36  1"</t>
  </si>
  <si>
    <t>: Kunci shock  41 1"</t>
  </si>
  <si>
    <t>: Kunci shock  46 1"</t>
  </si>
  <si>
    <t>: Pcs</t>
  </si>
  <si>
    <t>: Kunci Ring Pass 41</t>
  </si>
  <si>
    <t>015/JBT/PL/BA151-23</t>
  </si>
  <si>
    <t>: Rachet 17/21</t>
  </si>
  <si>
    <t>: Rachet 24/27</t>
  </si>
  <si>
    <t>: Rachet 27-32</t>
  </si>
  <si>
    <t>: Rachet 36-41</t>
  </si>
  <si>
    <t>: Rachet 41-46</t>
  </si>
  <si>
    <t xml:space="preserve">: Kunci Ring Pass 46 </t>
  </si>
  <si>
    <t>Husen/juli</t>
  </si>
  <si>
    <t>: Kunci Ringpass 19</t>
  </si>
  <si>
    <t>Usel/Nurtopo</t>
  </si>
  <si>
    <t>kusna</t>
  </si>
  <si>
    <t>NURI/M.ALI IMRON</t>
  </si>
  <si>
    <t>: Kunci shock 36  3/4"</t>
  </si>
  <si>
    <t>: Kunci shock 46  3/4"</t>
  </si>
  <si>
    <t>Crane 260T/Rofiq/afredi</t>
  </si>
  <si>
    <t>rojana</t>
  </si>
  <si>
    <t>YapCrane/saroni</t>
  </si>
  <si>
    <t>Yabcrane/saroni</t>
  </si>
  <si>
    <t>Yapcrane/saroni</t>
  </si>
  <si>
    <t>: Kunci Ringpass 27</t>
  </si>
  <si>
    <t>suud/Baskoro</t>
  </si>
  <si>
    <t>ikin/rian</t>
  </si>
  <si>
    <t>rian/ikin</t>
  </si>
  <si>
    <t>baru</t>
  </si>
  <si>
    <t>: Kunci shock 27 1"</t>
  </si>
  <si>
    <t>rian/kin</t>
  </si>
  <si>
    <t>: Kunci Inggris 10"</t>
  </si>
  <si>
    <t>Ginting</t>
  </si>
  <si>
    <t>Husen/Ginting</t>
  </si>
  <si>
    <t>: Tang Gegep</t>
  </si>
  <si>
    <t>: Tang Kombinasi</t>
  </si>
  <si>
    <t>Baru</t>
  </si>
  <si>
    <t>Rajie</t>
  </si>
  <si>
    <t>: Kunci Inggris 8"</t>
  </si>
  <si>
    <t>Rajie/Fajar</t>
  </si>
  <si>
    <t>Riki</t>
  </si>
  <si>
    <t>: Weter Pass 30 cm</t>
  </si>
  <si>
    <t>: Kunci Inggris 200mm</t>
  </si>
  <si>
    <t>Rajie(castipan, ahmad zani, Rizki aziz, zulhadi</t>
  </si>
  <si>
    <t>riski</t>
  </si>
  <si>
    <t>h.sofyan</t>
  </si>
  <si>
    <t>: Gergaji</t>
  </si>
  <si>
    <t>H.Sofyan</t>
  </si>
  <si>
    <t>H.Sofyan/Masluh</t>
  </si>
  <si>
    <t>H.Sofyan/Kusna</t>
  </si>
  <si>
    <t>H.Sopyan</t>
  </si>
  <si>
    <t>Reza/Hikmal</t>
  </si>
  <si>
    <t>Suud/Sofyan</t>
  </si>
  <si>
    <t xml:space="preserve">: Siku 30 cm </t>
  </si>
  <si>
    <t>Ace/husen</t>
  </si>
  <si>
    <t>: Ember</t>
  </si>
  <si>
    <t>: Sendok Semen</t>
  </si>
  <si>
    <t>ACE/M.YUSUP</t>
  </si>
  <si>
    <t>ACE/YOGA</t>
  </si>
  <si>
    <t>M.RIZKI.F/ACE</t>
  </si>
  <si>
    <t>Alvin/m.risyad</t>
  </si>
  <si>
    <t>Alvin/Nurman</t>
  </si>
  <si>
    <t>Alvin</t>
  </si>
  <si>
    <t>Rizal</t>
  </si>
  <si>
    <t>Ace/Saryani</t>
  </si>
  <si>
    <t>Rudi/Crane 260T/Hijau</t>
  </si>
  <si>
    <t>Rudi/Crane 260T/Merah Putih</t>
  </si>
  <si>
    <t>: Kunci Ringpass 22</t>
  </si>
  <si>
    <t>Crane 60T Surya Multi Sarana/Alan</t>
  </si>
  <si>
    <t>Rudi/suyitno</t>
  </si>
  <si>
    <t>Baiquni</t>
  </si>
  <si>
    <t>: Kunci shock  41 3/4"</t>
  </si>
  <si>
    <t>: Konector Shock 1" ke 3/4"</t>
  </si>
  <si>
    <t>Wisnu</t>
  </si>
  <si>
    <t>: Meteran Tajima 5 M</t>
  </si>
  <si>
    <t>120/JB9T/PL/BA152-23(BA152-23)</t>
  </si>
  <si>
    <t>Hamid</t>
  </si>
  <si>
    <t>: Lifting Lug</t>
  </si>
  <si>
    <t>Khodir/Nuri</t>
  </si>
  <si>
    <t>khodir/Nuri</t>
  </si>
  <si>
    <t>: Hand Talky</t>
  </si>
  <si>
    <t>140/JB9T/PL/BA152-23(BA152-23)</t>
  </si>
  <si>
    <t>UV-8R</t>
  </si>
  <si>
    <t>ALINCO/A304207</t>
  </si>
  <si>
    <t>ALINCO/A304216</t>
  </si>
  <si>
    <t>ALINCO/A304217</t>
  </si>
  <si>
    <t>ALINCO/A304350</t>
  </si>
  <si>
    <t>ALINCO/A304920</t>
  </si>
  <si>
    <t>Welding Machine 1Phase</t>
  </si>
  <si>
    <t>Welding Machine 3Phase</t>
  </si>
  <si>
    <t>Hand Grinding Machine 4"</t>
  </si>
  <si>
    <t>Hand Grinding Machine 7"</t>
  </si>
  <si>
    <t>1Unit Dari CH</t>
  </si>
  <si>
    <t>ChainBlok 1,5T</t>
  </si>
  <si>
    <t>ChainBlok 3T</t>
  </si>
  <si>
    <t>ChainBlok 5T</t>
  </si>
  <si>
    <t>ChainBlok 10T</t>
  </si>
  <si>
    <t>Lever Blok 1,5T</t>
  </si>
  <si>
    <t>Lever Blok 3T</t>
  </si>
  <si>
    <t>Gerinda Baby/Reamer</t>
  </si>
  <si>
    <t>Mixer</t>
  </si>
  <si>
    <t>4Unit Dari CH</t>
  </si>
  <si>
    <t>Bor Magnet/JackBros</t>
  </si>
  <si>
    <t>Jack Drill</t>
  </si>
  <si>
    <t>ALINCO/A304902</t>
  </si>
  <si>
    <t>Bp.ilham/ROPIK</t>
  </si>
  <si>
    <t>Bp.ilham/ARYA</t>
  </si>
  <si>
    <t>Bp.ilham/NUNU</t>
  </si>
  <si>
    <t>Bp.Alfin/Kosim</t>
  </si>
  <si>
    <t>Bp.ilham/Pardi</t>
  </si>
  <si>
    <t>ALINCO/A304234</t>
  </si>
  <si>
    <t>Hendra Rigger BKK-438</t>
  </si>
  <si>
    <t>DAIDEN</t>
  </si>
  <si>
    <t>Ace/Husen</t>
  </si>
  <si>
    <t>Woyo</t>
  </si>
  <si>
    <t>Maslum Rigger BKK-374</t>
  </si>
  <si>
    <t>Kuncoro Operator</t>
  </si>
  <si>
    <t>ALINCO/A304353</t>
  </si>
  <si>
    <t>Wahyu/material heandling</t>
  </si>
  <si>
    <t>Sandi Rigger BKK-107</t>
  </si>
  <si>
    <t>ALINCO/A304231</t>
  </si>
  <si>
    <t>Asep Iping (Spv)</t>
  </si>
  <si>
    <t>ALINCO/A304(210/205/895)</t>
  </si>
  <si>
    <t>Mesin Air Portable Washer Krisbow FRPHE130</t>
  </si>
  <si>
    <t>049/JBT/PL/BA152-24</t>
  </si>
  <si>
    <t>UM 15Unit</t>
  </si>
  <si>
    <t>Agung(Riger)</t>
  </si>
  <si>
    <t>ALINCO/A304208</t>
  </si>
  <si>
    <t>satuan</t>
  </si>
  <si>
    <t>PSG</t>
  </si>
  <si>
    <t>HERDIAN(ERECTOR)</t>
  </si>
  <si>
    <t>AMEER(ERECTOR)</t>
  </si>
  <si>
    <t>IPUEL(ERECTOR)</t>
  </si>
  <si>
    <t>KOSASI(ERECTOR)</t>
  </si>
  <si>
    <t>NANANG(FORMAN)</t>
  </si>
  <si>
    <t>RAFLY(5R)</t>
  </si>
  <si>
    <t>INDRA(FORMAN)</t>
  </si>
  <si>
    <t>GUNTUR(HELPER)</t>
  </si>
  <si>
    <t>EDI(FITTER)</t>
  </si>
  <si>
    <t>MAHPUDIN(HELPER)</t>
  </si>
  <si>
    <t>NICO(HELPER)</t>
  </si>
  <si>
    <t>KRIS(HELPER)</t>
  </si>
  <si>
    <t>HAMID(FORMAN)</t>
  </si>
  <si>
    <t>TIO(MATRIAL HANDLING)</t>
  </si>
  <si>
    <t>ACE(SPV)</t>
  </si>
  <si>
    <t>REZA(SPV)</t>
  </si>
  <si>
    <t>GINTING(SPV)</t>
  </si>
  <si>
    <t>ACEP(ERECTOR)</t>
  </si>
  <si>
    <t>NAUFAL(MATRIAL HENDLING)</t>
  </si>
  <si>
    <t>APANDI(MATRIAL INCOMING)</t>
  </si>
  <si>
    <t>ARDIANSYAH(SPV)</t>
  </si>
  <si>
    <t>: SARUNG TANGAN</t>
  </si>
  <si>
    <t>ALVIN(SPV)</t>
  </si>
  <si>
    <t>AGUNG(RIGER)</t>
  </si>
  <si>
    <t>MUSTOFA(SCHAFOLDER)</t>
  </si>
  <si>
    <t>RUSWANDI(SCHAFOLDER)</t>
  </si>
  <si>
    <t>ASEP(SCHAFOLDER)</t>
  </si>
  <si>
    <t>SURYADI(SCHAFOLDER)</t>
  </si>
  <si>
    <t>JARIM(SCHAFOLDER)</t>
  </si>
  <si>
    <t>YANI(SCHAFOLDER)</t>
  </si>
  <si>
    <t>HASANUDIN(SCHAFOLDER)</t>
  </si>
  <si>
    <t>RISKI AZIS(SCHAFOLDER)</t>
  </si>
  <si>
    <t>M.YUSUF(SCHAFOLDER)</t>
  </si>
  <si>
    <t>ZIDAN(HELPER)</t>
  </si>
  <si>
    <t>FEBRI(HELPER)</t>
  </si>
  <si>
    <t>CARSA(5R)</t>
  </si>
  <si>
    <t>Dryer welding/Thermos Las</t>
  </si>
  <si>
    <t>Bp.Ilham santosa (SM)</t>
  </si>
  <si>
    <t>ALINCO/A304898</t>
  </si>
  <si>
    <t>rhino 1</t>
  </si>
  <si>
    <t>daiden18</t>
  </si>
  <si>
    <t>Ruswandi/pkilham</t>
  </si>
  <si>
    <t>Samsudin/welder</t>
  </si>
  <si>
    <t>LAKONI</t>
  </si>
  <si>
    <t>A.Iswahyudin/welder</t>
  </si>
  <si>
    <t>UV-8R 1338/1457</t>
  </si>
  <si>
    <t>RHINO</t>
  </si>
  <si>
    <t>ANTA/ACE</t>
  </si>
  <si>
    <t>UM LAKONI</t>
  </si>
  <si>
    <t>133/JB9T/PL/BA152-23(BA152-23)DAIDEN</t>
  </si>
  <si>
    <t>034//JBT/PL/BA152-23(BA152-23) RHINO</t>
  </si>
  <si>
    <t>114//JBT/PL/BA152-23(BA152-23)RHINO</t>
  </si>
  <si>
    <t xml:space="preserve">ACE </t>
  </si>
  <si>
    <t>FAJAR/ACE</t>
  </si>
  <si>
    <t xml:space="preserve">Ruswandi </t>
  </si>
  <si>
    <t>Muanas/Baskoro</t>
  </si>
  <si>
    <t>AJI/FITTER</t>
  </si>
  <si>
    <t>ENAN(WELDER)</t>
  </si>
  <si>
    <t>NURI/KODIR</t>
  </si>
  <si>
    <t>RUBADI/WISNU</t>
  </si>
  <si>
    <t>SIROJUL WAHAB/BASKORO</t>
  </si>
  <si>
    <t>SIGIT</t>
  </si>
  <si>
    <t>BASKORO/SIROJUL</t>
  </si>
  <si>
    <t>SAMSUDIN</t>
  </si>
  <si>
    <t>Marek/Serial Number</t>
  </si>
  <si>
    <t>Santoso ibeng (Maintenance)</t>
  </si>
  <si>
    <t>UV-8R 1338/0094</t>
  </si>
  <si>
    <t>ALINCO/A304899</t>
  </si>
  <si>
    <t>ALINCO/A304203</t>
  </si>
  <si>
    <t>ALINCO/A304232</t>
  </si>
  <si>
    <t>ALINCO/A304212</t>
  </si>
  <si>
    <t>ALINCO/A304919</t>
  </si>
  <si>
    <t>Rajie(forman)</t>
  </si>
  <si>
    <t>Hamid(Forman)</t>
  </si>
  <si>
    <t>ALINCO/A304912</t>
  </si>
  <si>
    <t>ALINCO/A304913</t>
  </si>
  <si>
    <t>Bp Nuri /Ikin</t>
  </si>
  <si>
    <t>Bp Nuri /Kodir</t>
  </si>
  <si>
    <t>ALINCO/A304211</t>
  </si>
  <si>
    <t>Ada di crane 80</t>
  </si>
  <si>
    <t xml:space="preserve">Gudang </t>
  </si>
  <si>
    <t>Bawaan</t>
  </si>
  <si>
    <t>2 bawaan</t>
  </si>
  <si>
    <t>NURTOPO(SPV)</t>
  </si>
  <si>
    <t>ALINCO/A304897</t>
  </si>
  <si>
    <t>ALINCO/A304(233/219)</t>
  </si>
  <si>
    <t>Nurdin Rigger/Bagus Maintenance</t>
  </si>
  <si>
    <t>Pk Bahrul SM/wisnu Spv</t>
  </si>
  <si>
    <t>ALINCO/A304360</t>
  </si>
  <si>
    <t>DATA PEMAKAIAN ALAT SCAFOLDER</t>
  </si>
  <si>
    <t>PIC</t>
  </si>
  <si>
    <t>Kunci inggris 200mm</t>
  </si>
  <si>
    <t>Kunci inggris 10inc</t>
  </si>
  <si>
    <t>Kunci Rachet 17-21</t>
  </si>
  <si>
    <t>Kunci inggris 8inc</t>
  </si>
  <si>
    <t>Water Pas 30Cm</t>
  </si>
  <si>
    <t>Ricki</t>
  </si>
  <si>
    <t>Sudah Kembali</t>
  </si>
  <si>
    <t>ALINCO/A304357</t>
  </si>
  <si>
    <t>ALINCO/A304354</t>
  </si>
  <si>
    <t>Bp Nuri / Onex</t>
  </si>
  <si>
    <t>DAIDEN(24011000179)</t>
  </si>
  <si>
    <t>Bp Fandi (SM)</t>
  </si>
  <si>
    <t>RICKI (Scafolder)</t>
  </si>
  <si>
    <t>Baskoro (Spv)</t>
  </si>
  <si>
    <t>ALINCO/A304343</t>
  </si>
  <si>
    <t>ALINCO/A304206</t>
  </si>
  <si>
    <t>ALINCO/A304896</t>
  </si>
  <si>
    <t xml:space="preserve">  </t>
  </si>
  <si>
    <t>ALINCO/A304218</t>
  </si>
  <si>
    <t>Wisnu (Spv)</t>
  </si>
  <si>
    <t>Gilang BKK-299(Operator)</t>
  </si>
  <si>
    <t>Return Workshop</t>
  </si>
  <si>
    <t>BA152-23</t>
  </si>
  <si>
    <t>No. Surat Jalan</t>
  </si>
  <si>
    <t>Stok Sebelumnya</t>
  </si>
  <si>
    <t>Note :</t>
  </si>
  <si>
    <t>Digudang</t>
  </si>
  <si>
    <t>Terpakai Dilapangan</t>
  </si>
  <si>
    <t>Keterangan Lokasi</t>
  </si>
  <si>
    <t>WS Cileungsi</t>
  </si>
  <si>
    <t>Merk s/n</t>
  </si>
  <si>
    <t>Merk</t>
  </si>
  <si>
    <t>Merk / SN</t>
  </si>
  <si>
    <t>Merk/SN</t>
  </si>
  <si>
    <t>Merek/SN</t>
  </si>
  <si>
    <t>Onex</t>
  </si>
  <si>
    <t>Makita</t>
  </si>
  <si>
    <t>Reza</t>
  </si>
  <si>
    <t>DATA KOMPRESSOR SEWA</t>
  </si>
  <si>
    <t>Kode Unit</t>
  </si>
  <si>
    <t>Periode Sewa</t>
  </si>
  <si>
    <t>Harga</t>
  </si>
  <si>
    <t>CPP-027</t>
  </si>
  <si>
    <t>1 - 30 April</t>
  </si>
  <si>
    <t>1 - 31 Mei</t>
  </si>
  <si>
    <t>CPP-028</t>
  </si>
  <si>
    <t>26 Mar - 25 Apr</t>
  </si>
  <si>
    <t>26 Apr - 25 Mei</t>
  </si>
  <si>
    <t>CPP-038</t>
  </si>
  <si>
    <t>CPPM-015</t>
  </si>
  <si>
    <t>21 Apr - 6 Mei</t>
  </si>
  <si>
    <t>CPPM-023</t>
  </si>
  <si>
    <t>KN068</t>
  </si>
  <si>
    <t>KN069</t>
  </si>
  <si>
    <t>7-mei-2024</t>
  </si>
  <si>
    <t>3-mei-2024</t>
  </si>
  <si>
    <t>no surat jalan</t>
  </si>
  <si>
    <t>225/BKK/-JBT/BA151-23</t>
  </si>
  <si>
    <t>220/BKK/-JBT/BA151-23</t>
  </si>
  <si>
    <t xml:space="preserve">KEMBALI KE WORKSHOP </t>
  </si>
  <si>
    <t xml:space="preserve">Terpakai Di Lapangan </t>
  </si>
  <si>
    <t>No surat jalan</t>
  </si>
  <si>
    <t>: Bor Tangan Makita M0600</t>
  </si>
  <si>
    <t>Stok lama</t>
  </si>
  <si>
    <t>Makita 645942</t>
  </si>
  <si>
    <t>Merek</t>
  </si>
  <si>
    <t>Um</t>
  </si>
  <si>
    <t>Stok Awal</t>
  </si>
  <si>
    <t>Dewalt</t>
  </si>
  <si>
    <t>Maktex</t>
  </si>
  <si>
    <t>ALVIN/tt07</t>
  </si>
  <si>
    <t>Makita 236155</t>
  </si>
  <si>
    <t>Bosch</t>
  </si>
  <si>
    <t>Makita M0900B</t>
  </si>
  <si>
    <t>Stok lalu</t>
  </si>
  <si>
    <t>Stok Lalu</t>
  </si>
  <si>
    <t>Exs CH</t>
  </si>
  <si>
    <t>H Sofyan</t>
  </si>
  <si>
    <t>038//JBT/PL/BA152-23(BA152-23)</t>
  </si>
  <si>
    <t>Rano welder</t>
  </si>
  <si>
    <t>Enan Welder</t>
  </si>
  <si>
    <t>Saiful Welder</t>
  </si>
  <si>
    <t>Ikin</t>
  </si>
  <si>
    <t>Kurnia/onex</t>
  </si>
  <si>
    <t>Poni Welder</t>
  </si>
  <si>
    <t>ILHAM S</t>
  </si>
  <si>
    <t>Ruswandi</t>
  </si>
  <si>
    <t>EDI M Fitter</t>
  </si>
  <si>
    <t>Baskoro/Hamdani</t>
  </si>
  <si>
    <t>iin Muizat NKK-191</t>
  </si>
  <si>
    <t>Hitachi</t>
  </si>
  <si>
    <t>Alfin/Kurnia</t>
  </si>
  <si>
    <t>Reel Baru 66 Lama 4</t>
  </si>
  <si>
    <t>3 Rusak 2Baru 2StokGudang</t>
  </si>
  <si>
    <t>?</t>
  </si>
  <si>
    <t>4(Rusak)</t>
  </si>
  <si>
    <t>G03 BC07</t>
  </si>
  <si>
    <t>G13 BC08</t>
  </si>
  <si>
    <t>Stok Lama</t>
  </si>
  <si>
    <t>Note</t>
  </si>
  <si>
    <t>DEX DX60</t>
  </si>
  <si>
    <t>Punya Vendor</t>
  </si>
  <si>
    <t>Stok</t>
  </si>
  <si>
    <t>5 oke</t>
  </si>
  <si>
    <t>9rusak</t>
  </si>
  <si>
    <t>2Rusak 2Baru</t>
  </si>
  <si>
    <t>2(Baru)1(Rusak)4(Stok)</t>
  </si>
  <si>
    <t>Total Onsite</t>
  </si>
  <si>
    <t>Krisbow</t>
  </si>
  <si>
    <t>Retun Workshop</t>
  </si>
  <si>
    <t>030/JBT/PL/BA152-53</t>
  </si>
  <si>
    <t>Makita368455</t>
  </si>
  <si>
    <t>Kembali</t>
  </si>
  <si>
    <t>Eddi Driver Dibawa ke Arga 1</t>
  </si>
  <si>
    <t>Bor Tangan</t>
  </si>
  <si>
    <t>Merk/sn</t>
  </si>
  <si>
    <t>6(CH),4(SRL)</t>
  </si>
  <si>
    <t>038/JBT/PL/BA152-53</t>
  </si>
  <si>
    <t>004/JBT/DN/BA115-22 (1.6)</t>
  </si>
  <si>
    <t>: Chain blok 1.5T</t>
  </si>
  <si>
    <t>Data Sebelumnya</t>
  </si>
  <si>
    <t>Stok Reel Sebelumnya</t>
  </si>
  <si>
    <t>: Lever Blok 5T</t>
  </si>
  <si>
    <t>Lever Blok 5T</t>
  </si>
  <si>
    <t>Mesin Impack Angin 1"</t>
  </si>
  <si>
    <t>Mesin Impack Listrik 1"</t>
  </si>
  <si>
    <t>Rusak 1</t>
  </si>
  <si>
    <t>Ht Kembali 2 Unit Skymax (Sn 1614,9063)</t>
  </si>
  <si>
    <t>Oke</t>
  </si>
  <si>
    <t>Webbing 3T Kembali 1</t>
  </si>
  <si>
    <t>Webbing 3T Putus 1</t>
  </si>
  <si>
    <t>Webbing 6T Kembali 2</t>
  </si>
  <si>
    <t>Webbing 3T 2pcs pengganti bawaan yg Putus</t>
  </si>
  <si>
    <t>Buat Pengganti</t>
  </si>
  <si>
    <t xml:space="preserve"> Kembali</t>
  </si>
  <si>
    <t>Operator</t>
  </si>
  <si>
    <t>: Dirga/Nanang</t>
  </si>
  <si>
    <t>Webb 3T(2)Untuk Penggantian bawaannya yg Rusak</t>
  </si>
  <si>
    <t>: Alan</t>
  </si>
  <si>
    <t>OKE</t>
  </si>
  <si>
    <t>oke</t>
  </si>
  <si>
    <t>HT Kembali 2</t>
  </si>
  <si>
    <t>M Faisal(Operator) BKK-393</t>
  </si>
  <si>
    <t>Anis (Reger) BKK-387</t>
  </si>
  <si>
    <t>UV-8R/8640</t>
  </si>
  <si>
    <t>UV-8R/7446</t>
  </si>
  <si>
    <t>Ace (Spv)</t>
  </si>
  <si>
    <t>ALINCO/A304900</t>
  </si>
  <si>
    <t>Saeful ERT BKK-050</t>
  </si>
  <si>
    <t>Husen Formen</t>
  </si>
  <si>
    <t>Indra Formen BKK-128</t>
  </si>
  <si>
    <t>Webbing 15T x 10m</t>
  </si>
  <si>
    <t>Webbing 10T x 10m</t>
  </si>
  <si>
    <t>Webbing 8T x 6m</t>
  </si>
  <si>
    <t>Webbing 6T x 6m</t>
  </si>
  <si>
    <t>Webbing 5T x 6m</t>
  </si>
  <si>
    <t>: Webbing 15T x 10m</t>
  </si>
  <si>
    <t xml:space="preserve">UM  </t>
  </si>
  <si>
    <t>: Webbing 12T x 3m</t>
  </si>
  <si>
    <t>Ukuran 3mUM</t>
  </si>
  <si>
    <t>Ukuran 6M UM</t>
  </si>
  <si>
    <t>: Webbing 10T x 10m</t>
  </si>
  <si>
    <t>: Webbing 8T x 6m</t>
  </si>
  <si>
    <t>ke Workshop Cileungsi</t>
  </si>
  <si>
    <t>: Webbing 5T x 6m</t>
  </si>
  <si>
    <t>5X8 (UM)</t>
  </si>
  <si>
    <t xml:space="preserve">: Webbing 3T </t>
  </si>
  <si>
    <t>3Meter (026/JBT/DN/BA152-23)</t>
  </si>
  <si>
    <t>5Meter  (024/JBT/DN/BA152-23)</t>
  </si>
  <si>
    <t>4Meter(UM)</t>
  </si>
  <si>
    <t>5Meter(UM)</t>
  </si>
  <si>
    <t>6Meter(UM)</t>
  </si>
  <si>
    <t>6Meter  (024/JBT/DN/BA152-23)</t>
  </si>
  <si>
    <t>3X4</t>
  </si>
  <si>
    <t>Ke Workshop</t>
  </si>
  <si>
    <t>KeWorkshop</t>
  </si>
  <si>
    <t>Webbing 3T</t>
  </si>
  <si>
    <t>BC06/Rizal</t>
  </si>
  <si>
    <t>RTC30/Alvin</t>
  </si>
  <si>
    <t>RTC70/Aris/Reza</t>
  </si>
  <si>
    <t>Ws Cileungsi</t>
  </si>
  <si>
    <t>Makita 151849</t>
  </si>
  <si>
    <t>wisnu G15</t>
  </si>
  <si>
    <t>:Impact Listrik TW 1000</t>
  </si>
  <si>
    <t>2unit Dari CH</t>
  </si>
  <si>
    <t>yusuf</t>
  </si>
  <si>
    <t>Abdul/Baskoro</t>
  </si>
  <si>
    <t>DAIDEN 24011000(134,175)</t>
  </si>
  <si>
    <t>Nanang (FM)</t>
  </si>
  <si>
    <t>ALINCO/A046148</t>
  </si>
  <si>
    <t xml:space="preserve">Terpakai </t>
  </si>
  <si>
    <t>127/JB9T/PL/BA152-23(BA152-23) CH</t>
  </si>
  <si>
    <t>123/JB9T/PL/BA152-23(BA152-23)CH</t>
  </si>
  <si>
    <t>127/JB9T/PL/BA152-23(BA152-23)CH</t>
  </si>
  <si>
    <t>5X6(UM)</t>
  </si>
  <si>
    <t xml:space="preserve">UM 6meter(18) 8 meter(2), HO 6meter(5) </t>
  </si>
  <si>
    <t>Webbing 12T x 6m</t>
  </si>
  <si>
    <t>UM(2), 1(Stok lama)</t>
  </si>
  <si>
    <t xml:space="preserve">UM(11), HO(3) </t>
  </si>
  <si>
    <t>Sackle 4T</t>
  </si>
  <si>
    <t>Sackle 17T</t>
  </si>
  <si>
    <t>Sackle 25T</t>
  </si>
  <si>
    <t>Sackle 35T</t>
  </si>
  <si>
    <t>Sackle 55T</t>
  </si>
  <si>
    <t>125/JB9T/PL/BA152-23(BA152-23)</t>
  </si>
  <si>
    <t>Terpakai di lapangan</t>
  </si>
  <si>
    <t>Return To Workshoop</t>
  </si>
  <si>
    <t>webing  1T</t>
  </si>
  <si>
    <t>Webbing-1T-5M</t>
  </si>
  <si>
    <t>Webbing 1T</t>
  </si>
  <si>
    <t>UM 6meter(1),3Meter(4) Baru</t>
  </si>
  <si>
    <t>3Meter(4) HO, 4Meter(6)UM, 5Meter(2)HO (4)UM, 6Meter (5)HO (24)UM</t>
  </si>
  <si>
    <t>6 Meter  (4)HO (12)UM, 5Meter (2) UM, 4Meter(8)UM, 3meter(18)UM, 2Meter (10)UM</t>
  </si>
  <si>
    <t>Water pas 30CM</t>
  </si>
  <si>
    <t>Water pas 50 CM</t>
  </si>
  <si>
    <t>UM Lakoni(4), HO daiden(25) Rhinho(12)</t>
  </si>
  <si>
    <t xml:space="preserve">UM(11), DKM(87) </t>
  </si>
  <si>
    <t>STOK LAMA(3), DKM(87), UM(11)</t>
  </si>
  <si>
    <t xml:space="preserve">DKM(7), 8(um) </t>
  </si>
  <si>
    <t>UM(4), DKM(4)</t>
  </si>
  <si>
    <t>DKM(6), EX CH(6)</t>
  </si>
  <si>
    <t>DKM(4)</t>
  </si>
  <si>
    <t>STOK LAMA</t>
  </si>
  <si>
    <t>makita(368455)</t>
  </si>
  <si>
    <t>indra/mugies</t>
  </si>
  <si>
    <t>Bosch(cws060)</t>
  </si>
  <si>
    <t>Sackle 3T</t>
  </si>
  <si>
    <t>Sackle 6T</t>
  </si>
  <si>
    <t>Sackle 8T</t>
  </si>
  <si>
    <t>Sackle 12T</t>
  </si>
  <si>
    <t>ace</t>
  </si>
  <si>
    <t>: Plate-Injak 12 X 1520 X 6100</t>
  </si>
  <si>
    <t>: Plate-Injak 16 X 1830 X 9650</t>
  </si>
  <si>
    <t>: Plate-Injak 16 X 1980 X 9870</t>
  </si>
  <si>
    <t>: Plate-Injak 22 X 2000 X 12420</t>
  </si>
  <si>
    <t>: Plate-Injak 22 X 2000 X 13870</t>
  </si>
  <si>
    <t>: Plate-Injak 22 X 2340 X 12070</t>
  </si>
  <si>
    <t>: Plate-Injak 22 X 2630 X 13030</t>
  </si>
  <si>
    <t>: Plate-Injak 16 X 1990 X 9840</t>
  </si>
  <si>
    <t>: Plate-Injak 22 X 2000 X 11720</t>
  </si>
  <si>
    <t>: Plate-Injak 22 X 2000 X 12000</t>
  </si>
  <si>
    <t>: Plate-Injak 22 X 2000 X 12120</t>
  </si>
  <si>
    <t>: Plate-Injak 22 X 2000 X 12200</t>
  </si>
  <si>
    <t>rajie</t>
  </si>
  <si>
    <t>3(Baru)</t>
  </si>
  <si>
    <t>2BAWAAN,1SURALAYA</t>
  </si>
  <si>
    <t>Nurtopo(SPV)</t>
  </si>
  <si>
    <t xml:space="preserve">DAIDEN </t>
  </si>
  <si>
    <t>KETERANGAN</t>
  </si>
  <si>
    <t>EXS CH</t>
  </si>
  <si>
    <t>Chain Shaw</t>
  </si>
  <si>
    <t>Dongkrak Hidrolik</t>
  </si>
  <si>
    <t>UV-8R/00094</t>
  </si>
  <si>
    <t>: Sackle 8T</t>
  </si>
  <si>
    <t>: Sackle 12T</t>
  </si>
  <si>
    <t>Sackle 9T</t>
  </si>
  <si>
    <t>: Sackle 9T</t>
  </si>
  <si>
    <t>RHINHO</t>
  </si>
  <si>
    <t>MERAH</t>
  </si>
  <si>
    <t>BESAR</t>
  </si>
  <si>
    <t>KECIL</t>
  </si>
  <si>
    <t>stok lama</t>
  </si>
  <si>
    <t>: Lifting Lug Kuping</t>
  </si>
  <si>
    <t>Lifting Lug Kuping</t>
  </si>
  <si>
    <t>rusak</t>
  </si>
  <si>
    <t>to workshop</t>
  </si>
  <si>
    <t>sudah balik</t>
  </si>
  <si>
    <t>Mesin Winch 1200KG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</si>
</sst>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[$-409]d\-mmm\-yy;@"/>
    <numFmt numFmtId="165" formatCode="_-* #,##0_-;\-* #,##0_-;_-* &quot;-&quot;_-;_-@_-"/>
    <numFmt numFmtId="166" formatCode="[$-409]dd\-mmm\-yy;@"/>
  </numFmts>
  <fonts count="38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4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Agency FB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name val="Tahoma"/>
      <family val="2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 Unicode MS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0"/>
      <name val="Tahoma"/>
      <family val="2"/>
    </font>
    <font>
      <sz val="11"/>
      <name val="Tahoma"/>
      <family val="2"/>
    </font>
    <font>
      <sz val="11"/>
      <name val="TOHAMA"/>
    </font>
    <font>
      <sz val="8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b/>
      <sz val="10"/>
      <color theme="1"/>
      <name val="Arial Unicode MS"/>
      <family val="2"/>
    </font>
    <font>
      <sz val="9"/>
      <color theme="1"/>
      <name val="Trebuchet MS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8" tint="0.79998168889431442"/>
      </patternFill>
    </fill>
  </fills>
  <borders count="7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4" fillId="0" borderId="0" applyFont="0" applyFill="0" applyBorder="0" applyAlignment="0" applyProtection="0"/>
  </cellStyleXfs>
  <cellXfs count="655">
    <xf numFmtId="0" fontId="0" fillId="0" borderId="0" xfId="0"/>
    <xf numFmtId="0" fontId="1" fillId="0" borderId="0" xfId="0" applyFont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9" fillId="3" borderId="20" xfId="0" applyFont="1" applyFill="1" applyBorder="1" applyAlignment="1">
      <alignment horizontal="center"/>
    </xf>
    <xf numFmtId="0" fontId="9" fillId="3" borderId="20" xfId="0" applyFont="1" applyFill="1" applyBorder="1" applyAlignment="1">
      <alignment vertical="top"/>
    </xf>
    <xf numFmtId="1" fontId="9" fillId="3" borderId="20" xfId="0" applyNumberFormat="1" applyFont="1" applyFill="1" applyBorder="1" applyAlignment="1">
      <alignment horizontal="center" vertical="top"/>
    </xf>
    <xf numFmtId="3" fontId="9" fillId="3" borderId="20" xfId="0" applyNumberFormat="1" applyFont="1" applyFill="1" applyBorder="1" applyAlignment="1">
      <alignment horizontal="right" vertical="top"/>
    </xf>
    <xf numFmtId="3" fontId="9" fillId="0" borderId="20" xfId="0" applyNumberFormat="1" applyFont="1" applyBorder="1" applyAlignment="1">
      <alignment horizontal="right" vertical="top"/>
    </xf>
    <xf numFmtId="0" fontId="10" fillId="0" borderId="20" xfId="0" applyFont="1" applyBorder="1"/>
    <xf numFmtId="0" fontId="11" fillId="3" borderId="11" xfId="0" applyFont="1" applyFill="1" applyBorder="1" applyAlignment="1">
      <alignment horizontal="center"/>
    </xf>
    <xf numFmtId="15" fontId="11" fillId="3" borderId="12" xfId="0" applyNumberFormat="1" applyFont="1" applyFill="1" applyBorder="1" applyAlignment="1">
      <alignment horizontal="center" vertical="top"/>
    </xf>
    <xf numFmtId="0" fontId="11" fillId="3" borderId="12" xfId="0" applyFont="1" applyFill="1" applyBorder="1" applyAlignment="1">
      <alignment vertical="top"/>
    </xf>
    <xf numFmtId="3" fontId="11" fillId="3" borderId="12" xfId="0" applyNumberFormat="1" applyFont="1" applyFill="1" applyBorder="1" applyAlignment="1">
      <alignment horizontal="right" vertical="top"/>
    </xf>
    <xf numFmtId="3" fontId="3" fillId="0" borderId="12" xfId="0" applyNumberFormat="1" applyFont="1" applyBorder="1" applyAlignment="1">
      <alignment horizontal="right" vertical="top"/>
    </xf>
    <xf numFmtId="3" fontId="3" fillId="0" borderId="12" xfId="0" applyNumberFormat="1" applyFont="1" applyBorder="1"/>
    <xf numFmtId="0" fontId="3" fillId="3" borderId="11" xfId="0" applyFont="1" applyFill="1" applyBorder="1" applyAlignment="1">
      <alignment horizontal="center"/>
    </xf>
    <xf numFmtId="15" fontId="3" fillId="3" borderId="12" xfId="0" applyNumberFormat="1" applyFont="1" applyFill="1" applyBorder="1" applyAlignment="1">
      <alignment horizontal="center" vertical="top"/>
    </xf>
    <xf numFmtId="0" fontId="3" fillId="3" borderId="12" xfId="0" applyFont="1" applyFill="1" applyBorder="1" applyAlignment="1">
      <alignment vertical="top"/>
    </xf>
    <xf numFmtId="3" fontId="3" fillId="3" borderId="12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right" vertical="top"/>
    </xf>
    <xf numFmtId="1" fontId="9" fillId="3" borderId="13" xfId="0" applyNumberFormat="1" applyFont="1" applyFill="1" applyBorder="1" applyAlignment="1">
      <alignment horizontal="center" vertical="top"/>
    </xf>
    <xf numFmtId="3" fontId="9" fillId="0" borderId="13" xfId="0" applyNumberFormat="1" applyFont="1" applyBorder="1" applyAlignment="1">
      <alignment horizontal="right" vertical="top"/>
    </xf>
    <xf numFmtId="0" fontId="9" fillId="3" borderId="11" xfId="0" applyFont="1" applyFill="1" applyBorder="1" applyAlignment="1">
      <alignment horizontal="center"/>
    </xf>
    <xf numFmtId="1" fontId="9" fillId="3" borderId="11" xfId="0" applyNumberFormat="1" applyFont="1" applyFill="1" applyBorder="1" applyAlignment="1">
      <alignment horizontal="center" vertical="top"/>
    </xf>
    <xf numFmtId="3" fontId="9" fillId="0" borderId="11" xfId="0" applyNumberFormat="1" applyFont="1" applyBorder="1" applyAlignment="1">
      <alignment horizontal="right" vertical="top"/>
    </xf>
    <xf numFmtId="0" fontId="9" fillId="3" borderId="30" xfId="0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1" fontId="3" fillId="3" borderId="15" xfId="0" applyNumberFormat="1" applyFont="1" applyFill="1" applyBorder="1" applyAlignment="1">
      <alignment horizontal="center" vertical="top"/>
    </xf>
    <xf numFmtId="164" fontId="3" fillId="0" borderId="15" xfId="0" applyNumberFormat="1" applyFont="1" applyBorder="1" applyAlignment="1">
      <alignment horizontal="right" vertical="top"/>
    </xf>
    <xf numFmtId="3" fontId="3" fillId="0" borderId="15" xfId="0" applyNumberFormat="1" applyFont="1" applyBorder="1" applyAlignment="1">
      <alignment horizontal="right" vertical="top"/>
    </xf>
    <xf numFmtId="0" fontId="3" fillId="3" borderId="11" xfId="0" applyFont="1" applyFill="1" applyBorder="1" applyAlignment="1">
      <alignment vertical="top"/>
    </xf>
    <xf numFmtId="1" fontId="3" fillId="3" borderId="11" xfId="0" applyNumberFormat="1" applyFont="1" applyFill="1" applyBorder="1" applyAlignment="1">
      <alignment horizontal="center" vertical="top"/>
    </xf>
    <xf numFmtId="3" fontId="3" fillId="3" borderId="11" xfId="0" applyNumberFormat="1" applyFont="1" applyFill="1" applyBorder="1" applyAlignment="1">
      <alignment horizontal="right" vertical="top"/>
    </xf>
    <xf numFmtId="164" fontId="3" fillId="0" borderId="11" xfId="0" applyNumberFormat="1" applyFont="1" applyBorder="1" applyAlignment="1">
      <alignment horizontal="right" vertical="top"/>
    </xf>
    <xf numFmtId="3" fontId="3" fillId="0" borderId="11" xfId="0" applyNumberFormat="1" applyFont="1" applyBorder="1" applyAlignment="1">
      <alignment horizontal="right" vertical="top"/>
    </xf>
    <xf numFmtId="0" fontId="3" fillId="3" borderId="12" xfId="0" applyFont="1" applyFill="1" applyBorder="1" applyAlignment="1">
      <alignment horizontal="center" vertical="center"/>
    </xf>
    <xf numFmtId="3" fontId="12" fillId="0" borderId="12" xfId="0" applyNumberFormat="1" applyFont="1" applyBorder="1" applyAlignment="1">
      <alignment horizontal="right" vertical="top"/>
    </xf>
    <xf numFmtId="3" fontId="12" fillId="0" borderId="12" xfId="0" applyNumberFormat="1" applyFont="1" applyBorder="1"/>
    <xf numFmtId="49" fontId="3" fillId="3" borderId="12" xfId="0" applyNumberFormat="1" applyFont="1" applyFill="1" applyBorder="1" applyAlignment="1">
      <alignment horizontal="center" vertical="top"/>
    </xf>
    <xf numFmtId="15" fontId="3" fillId="3" borderId="11" xfId="0" applyNumberFormat="1" applyFont="1" applyFill="1" applyBorder="1" applyAlignment="1">
      <alignment horizontal="center" vertical="top"/>
    </xf>
    <xf numFmtId="0" fontId="2" fillId="0" borderId="29" xfId="0" applyFont="1" applyBorder="1"/>
    <xf numFmtId="0" fontId="13" fillId="0" borderId="11" xfId="0" applyFont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top"/>
    </xf>
    <xf numFmtId="0" fontId="15" fillId="6" borderId="19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 wrapText="1"/>
    </xf>
    <xf numFmtId="41" fontId="16" fillId="0" borderId="19" xfId="1" applyFont="1" applyFill="1" applyBorder="1" applyAlignment="1">
      <alignment horizontal="left" vertical="top" wrapText="1"/>
    </xf>
    <xf numFmtId="41" fontId="16" fillId="0" borderId="19" xfId="1" applyFont="1" applyFill="1" applyBorder="1" applyAlignment="1">
      <alignment horizontal="right" vertical="center" wrapText="1"/>
    </xf>
    <xf numFmtId="4" fontId="16" fillId="0" borderId="19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41" fontId="18" fillId="0" borderId="22" xfId="1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/>
    <xf numFmtId="41" fontId="16" fillId="0" borderId="19" xfId="1" applyFont="1" applyBorder="1" applyAlignment="1">
      <alignment horizontal="right" vertical="center" wrapText="1"/>
    </xf>
    <xf numFmtId="41" fontId="18" fillId="0" borderId="19" xfId="1" applyFont="1" applyBorder="1" applyAlignment="1">
      <alignment horizontal="left" vertical="center"/>
    </xf>
    <xf numFmtId="4" fontId="18" fillId="0" borderId="19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2" fontId="16" fillId="0" borderId="19" xfId="0" applyNumberFormat="1" applyFont="1" applyBorder="1" applyAlignment="1">
      <alignment horizontal="center" vertical="center" wrapText="1"/>
    </xf>
    <xf numFmtId="41" fontId="18" fillId="0" borderId="19" xfId="1" applyFont="1" applyFill="1" applyBorder="1" applyAlignment="1">
      <alignment horizontal="left" vertical="center"/>
    </xf>
    <xf numFmtId="0" fontId="16" fillId="7" borderId="22" xfId="0" applyFont="1" applyFill="1" applyBorder="1" applyAlignment="1">
      <alignment horizontal="center" vertical="center" wrapText="1"/>
    </xf>
    <xf numFmtId="0" fontId="16" fillId="7" borderId="22" xfId="0" applyFont="1" applyFill="1" applyBorder="1" applyAlignment="1">
      <alignment horizontal="left" vertical="center" wrapText="1"/>
    </xf>
    <xf numFmtId="0" fontId="18" fillId="7" borderId="22" xfId="0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41" fontId="16" fillId="7" borderId="19" xfId="1" applyFont="1" applyFill="1" applyBorder="1" applyAlignment="1">
      <alignment horizontal="right" vertical="center" wrapText="1"/>
    </xf>
    <xf numFmtId="41" fontId="18" fillId="7" borderId="19" xfId="1" applyFont="1" applyFill="1" applyBorder="1" applyAlignment="1">
      <alignment horizontal="left" vertical="center"/>
    </xf>
    <xf numFmtId="0" fontId="18" fillId="0" borderId="34" xfId="0" applyFont="1" applyBorder="1" applyAlignment="1">
      <alignment horizontal="center" vertical="center"/>
    </xf>
    <xf numFmtId="2" fontId="16" fillId="0" borderId="22" xfId="0" applyNumberFormat="1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" fontId="16" fillId="0" borderId="22" xfId="0" applyNumberFormat="1" applyFont="1" applyBorder="1" applyAlignment="1">
      <alignment horizontal="center" vertical="center" wrapText="1"/>
    </xf>
    <xf numFmtId="41" fontId="16" fillId="0" borderId="22" xfId="1" applyFont="1" applyFill="1" applyBorder="1" applyAlignment="1">
      <alignment horizontal="left" vertical="top" wrapText="1"/>
    </xf>
    <xf numFmtId="41" fontId="16" fillId="0" borderId="22" xfId="1" applyFont="1" applyBorder="1" applyAlignment="1">
      <alignment horizontal="right"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65" fontId="17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4" fontId="18" fillId="7" borderId="19" xfId="0" applyNumberFormat="1" applyFont="1" applyFill="1" applyBorder="1" applyAlignment="1">
      <alignment horizontal="center" vertical="center"/>
    </xf>
    <xf numFmtId="2" fontId="18" fillId="0" borderId="19" xfId="0" applyNumberFormat="1" applyFont="1" applyBorder="1" applyAlignment="1">
      <alignment horizontal="center" vertical="center"/>
    </xf>
    <xf numFmtId="41" fontId="16" fillId="0" borderId="19" xfId="1" applyFont="1" applyFill="1" applyBorder="1" applyAlignment="1">
      <alignment horizontal="left" vertical="center" wrapText="1"/>
    </xf>
    <xf numFmtId="0" fontId="16" fillId="3" borderId="22" xfId="0" applyFont="1" applyFill="1" applyBorder="1" applyAlignment="1">
      <alignment horizontal="left" vertical="center" wrapText="1"/>
    </xf>
    <xf numFmtId="41" fontId="16" fillId="3" borderId="19" xfId="1" applyFont="1" applyFill="1" applyBorder="1" applyAlignment="1">
      <alignment horizontal="right" vertical="center" wrapText="1"/>
    </xf>
    <xf numFmtId="41" fontId="16" fillId="0" borderId="19" xfId="1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/>
    </xf>
    <xf numFmtId="41" fontId="16" fillId="7" borderId="19" xfId="1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2" fontId="18" fillId="0" borderId="22" xfId="0" applyNumberFormat="1" applyFont="1" applyBorder="1" applyAlignment="1">
      <alignment horizontal="center" vertical="center"/>
    </xf>
    <xf numFmtId="2" fontId="18" fillId="7" borderId="22" xfId="0" applyNumberFormat="1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 wrapText="1"/>
    </xf>
    <xf numFmtId="41" fontId="18" fillId="0" borderId="21" xfId="1" applyFont="1" applyBorder="1" applyAlignment="1">
      <alignment horizontal="left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left" vertical="center" wrapText="1"/>
    </xf>
    <xf numFmtId="2" fontId="18" fillId="7" borderId="19" xfId="0" applyNumberFormat="1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5" fillId="6" borderId="0" xfId="0" applyFont="1" applyFill="1" applyAlignment="1">
      <alignment horizontal="center" vertical="center"/>
    </xf>
    <xf numFmtId="0" fontId="18" fillId="7" borderId="34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3" fontId="3" fillId="3" borderId="26" xfId="0" applyNumberFormat="1" applyFont="1" applyFill="1" applyBorder="1" applyAlignment="1">
      <alignment horizontal="center" vertical="center"/>
    </xf>
    <xf numFmtId="3" fontId="3" fillId="3" borderId="27" xfId="0" applyNumberFormat="1" applyFont="1" applyFill="1" applyBorder="1" applyAlignment="1">
      <alignment horizontal="center" vertical="center"/>
    </xf>
    <xf numFmtId="3" fontId="3" fillId="3" borderId="28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41" fontId="16" fillId="0" borderId="19" xfId="1" applyFont="1" applyFill="1" applyBorder="1" applyAlignment="1">
      <alignment horizontal="center" wrapText="1"/>
    </xf>
    <xf numFmtId="41" fontId="16" fillId="0" borderId="19" xfId="1" applyFont="1" applyBorder="1" applyAlignment="1">
      <alignment horizontal="center" wrapText="1"/>
    </xf>
    <xf numFmtId="15" fontId="3" fillId="3" borderId="12" xfId="0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left" vertical="center" wrapText="1"/>
    </xf>
    <xf numFmtId="0" fontId="0" fillId="0" borderId="11" xfId="0" applyBorder="1"/>
    <xf numFmtId="0" fontId="9" fillId="3" borderId="29" xfId="0" applyFont="1" applyFill="1" applyBorder="1" applyAlignment="1">
      <alignment horizontal="center"/>
    </xf>
    <xf numFmtId="15" fontId="3" fillId="3" borderId="13" xfId="0" applyNumberFormat="1" applyFont="1" applyFill="1" applyBorder="1" applyAlignment="1">
      <alignment horizontal="center" vertical="top"/>
    </xf>
    <xf numFmtId="1" fontId="3" fillId="3" borderId="13" xfId="0" applyNumberFormat="1" applyFont="1" applyFill="1" applyBorder="1" applyAlignment="1">
      <alignment horizontal="center" vertical="top"/>
    </xf>
    <xf numFmtId="3" fontId="3" fillId="3" borderId="13" xfId="0" applyNumberFormat="1" applyFont="1" applyFill="1" applyBorder="1" applyAlignment="1">
      <alignment horizontal="right" vertical="top"/>
    </xf>
    <xf numFmtId="3" fontId="3" fillId="0" borderId="13" xfId="0" applyNumberFormat="1" applyFont="1" applyBorder="1" applyAlignment="1">
      <alignment horizontal="right" vertical="top"/>
    </xf>
    <xf numFmtId="0" fontId="3" fillId="0" borderId="13" xfId="0" applyFont="1" applyBorder="1"/>
    <xf numFmtId="3" fontId="3" fillId="0" borderId="13" xfId="0" applyNumberFormat="1" applyFont="1" applyBorder="1" applyAlignment="1">
      <alignment horizontal="left" vertical="top"/>
    </xf>
    <xf numFmtId="3" fontId="3" fillId="0" borderId="12" xfId="0" applyNumberFormat="1" applyFont="1" applyBorder="1" applyAlignment="1">
      <alignment horizontal="left" vertical="top"/>
    </xf>
    <xf numFmtId="3" fontId="3" fillId="3" borderId="27" xfId="0" applyNumberFormat="1" applyFont="1" applyFill="1" applyBorder="1" applyAlignment="1">
      <alignment vertical="center"/>
    </xf>
    <xf numFmtId="3" fontId="3" fillId="3" borderId="28" xfId="0" applyNumberFormat="1" applyFont="1" applyFill="1" applyBorder="1" applyAlignment="1">
      <alignment vertical="center"/>
    </xf>
    <xf numFmtId="0" fontId="2" fillId="0" borderId="17" xfId="0" applyFont="1" applyBorder="1"/>
    <xf numFmtId="15" fontId="3" fillId="3" borderId="12" xfId="0" applyNumberFormat="1" applyFont="1" applyFill="1" applyBorder="1" applyAlignment="1">
      <alignment vertical="top"/>
    </xf>
    <xf numFmtId="0" fontId="2" fillId="0" borderId="13" xfId="0" applyFont="1" applyBorder="1"/>
    <xf numFmtId="3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39" xfId="0" applyBorder="1"/>
    <xf numFmtId="3" fontId="3" fillId="3" borderId="12" xfId="0" applyNumberFormat="1" applyFont="1" applyFill="1" applyBorder="1" applyAlignment="1">
      <alignment horizontal="center" vertical="top"/>
    </xf>
    <xf numFmtId="3" fontId="11" fillId="3" borderId="12" xfId="0" applyNumberFormat="1" applyFont="1" applyFill="1" applyBorder="1" applyAlignment="1">
      <alignment horizontal="center" vertical="center"/>
    </xf>
    <xf numFmtId="3" fontId="3" fillId="3" borderId="12" xfId="0" applyNumberFormat="1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9" fillId="3" borderId="19" xfId="0" applyFont="1" applyFill="1" applyBorder="1" applyAlignment="1">
      <alignment horizontal="center"/>
    </xf>
    <xf numFmtId="0" fontId="9" fillId="3" borderId="19" xfId="0" applyFont="1" applyFill="1" applyBorder="1" applyAlignment="1">
      <alignment vertical="top"/>
    </xf>
    <xf numFmtId="1" fontId="9" fillId="3" borderId="19" xfId="0" applyNumberFormat="1" applyFont="1" applyFill="1" applyBorder="1" applyAlignment="1">
      <alignment horizontal="center" vertical="top"/>
    </xf>
    <xf numFmtId="3" fontId="9" fillId="3" borderId="19" xfId="0" applyNumberFormat="1" applyFont="1" applyFill="1" applyBorder="1" applyAlignment="1">
      <alignment horizontal="right" vertical="top"/>
    </xf>
    <xf numFmtId="0" fontId="3" fillId="3" borderId="19" xfId="0" applyFont="1" applyFill="1" applyBorder="1" applyAlignment="1">
      <alignment horizontal="center"/>
    </xf>
    <xf numFmtId="0" fontId="3" fillId="3" borderId="19" xfId="0" applyFont="1" applyFill="1" applyBorder="1" applyAlignment="1">
      <alignment vertical="top"/>
    </xf>
    <xf numFmtId="1" fontId="3" fillId="3" borderId="19" xfId="0" applyNumberFormat="1" applyFont="1" applyFill="1" applyBorder="1" applyAlignment="1">
      <alignment horizontal="center" vertical="top"/>
    </xf>
    <xf numFmtId="3" fontId="3" fillId="3" borderId="19" xfId="0" applyNumberFormat="1" applyFont="1" applyFill="1" applyBorder="1" applyAlignment="1">
      <alignment horizontal="right" vertical="top"/>
    </xf>
    <xf numFmtId="0" fontId="0" fillId="0" borderId="17" xfId="0" applyBorder="1" applyAlignment="1">
      <alignment horizontal="left" vertical="center"/>
    </xf>
    <xf numFmtId="0" fontId="0" fillId="0" borderId="16" xfId="0" applyBorder="1"/>
    <xf numFmtId="15" fontId="3" fillId="3" borderId="12" xfId="0" applyNumberFormat="1" applyFont="1" applyFill="1" applyBorder="1" applyAlignment="1">
      <alignment horizontal="left" vertical="top"/>
    </xf>
    <xf numFmtId="1" fontId="3" fillId="3" borderId="12" xfId="0" applyNumberFormat="1" applyFont="1" applyFill="1" applyBorder="1" applyAlignment="1">
      <alignment horizontal="left" vertical="top"/>
    </xf>
    <xf numFmtId="22" fontId="22" fillId="0" borderId="0" xfId="0" applyNumberFormat="1" applyFont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2" fillId="0" borderId="12" xfId="0" applyFont="1" applyBorder="1"/>
    <xf numFmtId="0" fontId="2" fillId="0" borderId="41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42" xfId="0" applyBorder="1"/>
    <xf numFmtId="0" fontId="2" fillId="0" borderId="14" xfId="0" applyFont="1" applyBorder="1" applyAlignment="1">
      <alignment horizontal="center"/>
    </xf>
    <xf numFmtId="3" fontId="2" fillId="0" borderId="15" xfId="0" applyNumberFormat="1" applyFont="1" applyBorder="1" applyAlignment="1">
      <alignment horizontal="center" vertical="center"/>
    </xf>
    <xf numFmtId="0" fontId="0" fillId="4" borderId="22" xfId="0" applyFill="1" applyBorder="1" applyAlignment="1">
      <alignment horizontal="center" vertical="center" wrapText="1"/>
    </xf>
    <xf numFmtId="3" fontId="2" fillId="0" borderId="43" xfId="0" applyNumberFormat="1" applyFont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10" fillId="0" borderId="47" xfId="0" applyFont="1" applyBorder="1"/>
    <xf numFmtId="0" fontId="3" fillId="3" borderId="10" xfId="0" applyFont="1" applyFill="1" applyBorder="1" applyAlignment="1">
      <alignment horizontal="center"/>
    </xf>
    <xf numFmtId="3" fontId="3" fillId="0" borderId="50" xfId="0" applyNumberFormat="1" applyFont="1" applyBorder="1"/>
    <xf numFmtId="0" fontId="3" fillId="3" borderId="12" xfId="0" applyFont="1" applyFill="1" applyBorder="1" applyAlignment="1">
      <alignment vertical="center"/>
    </xf>
    <xf numFmtId="3" fontId="3" fillId="3" borderId="12" xfId="0" applyNumberFormat="1" applyFont="1" applyFill="1" applyBorder="1" applyAlignment="1">
      <alignment horizontal="right" vertical="center"/>
    </xf>
    <xf numFmtId="3" fontId="3" fillId="0" borderId="15" xfId="0" applyNumberFormat="1" applyFont="1" applyBorder="1"/>
    <xf numFmtId="3" fontId="3" fillId="0" borderId="12" xfId="0" applyNumberFormat="1" applyFont="1" applyBorder="1" applyAlignment="1">
      <alignment horizontal="center" vertical="top"/>
    </xf>
    <xf numFmtId="3" fontId="3" fillId="0" borderId="50" xfId="0" applyNumberFormat="1" applyFont="1" applyBorder="1" applyAlignment="1">
      <alignment horizontal="center"/>
    </xf>
    <xf numFmtId="3" fontId="3" fillId="3" borderId="15" xfId="0" applyNumberFormat="1" applyFont="1" applyFill="1" applyBorder="1" applyAlignment="1">
      <alignment horizontal="center" vertical="top"/>
    </xf>
    <xf numFmtId="3" fontId="3" fillId="0" borderId="15" xfId="0" applyNumberFormat="1" applyFont="1" applyBorder="1" applyAlignment="1">
      <alignment horizontal="center" vertical="top"/>
    </xf>
    <xf numFmtId="0" fontId="3" fillId="3" borderId="15" xfId="0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26" fillId="7" borderId="21" xfId="0" applyFont="1" applyFill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6" fillId="7" borderId="22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/>
    <xf numFmtId="14" fontId="0" fillId="0" borderId="19" xfId="0" applyNumberFormat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26" fillId="7" borderId="19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vertical="center" wrapText="1"/>
    </xf>
    <xf numFmtId="0" fontId="26" fillId="7" borderId="22" xfId="0" applyFont="1" applyFill="1" applyBorder="1" applyAlignment="1">
      <alignment vertical="center" wrapText="1"/>
    </xf>
    <xf numFmtId="0" fontId="0" fillId="7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17" fontId="24" fillId="0" borderId="5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6" fillId="7" borderId="51" xfId="0" applyFont="1" applyFill="1" applyBorder="1" applyAlignment="1">
      <alignment horizontal="center" vertical="center" wrapText="1"/>
    </xf>
    <xf numFmtId="0" fontId="26" fillId="7" borderId="52" xfId="0" applyFont="1" applyFill="1" applyBorder="1" applyAlignment="1">
      <alignment horizontal="center" vertical="center" wrapText="1"/>
    </xf>
    <xf numFmtId="0" fontId="26" fillId="7" borderId="19" xfId="0" applyFont="1" applyFill="1" applyBorder="1" applyAlignment="1">
      <alignment horizontal="center" vertical="center" wrapText="1"/>
    </xf>
    <xf numFmtId="0" fontId="26" fillId="9" borderId="19" xfId="0" applyFont="1" applyFill="1" applyBorder="1" applyAlignment="1">
      <alignment horizontal="center" vertical="center" wrapText="1"/>
    </xf>
    <xf numFmtId="0" fontId="26" fillId="10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3" fontId="3" fillId="3" borderId="13" xfId="0" applyNumberFormat="1" applyFont="1" applyFill="1" applyBorder="1" applyAlignment="1">
      <alignment horizontal="center" vertical="center"/>
    </xf>
    <xf numFmtId="3" fontId="9" fillId="3" borderId="12" xfId="0" applyNumberFormat="1" applyFont="1" applyFill="1" applyBorder="1" applyAlignment="1">
      <alignment horizontal="center" vertical="top"/>
    </xf>
    <xf numFmtId="3" fontId="3" fillId="3" borderId="11" xfId="0" applyNumberFormat="1" applyFont="1" applyFill="1" applyBorder="1" applyAlignment="1">
      <alignment horizontal="center" vertical="center"/>
    </xf>
    <xf numFmtId="3" fontId="9" fillId="3" borderId="12" xfId="0" applyNumberFormat="1" applyFont="1" applyFill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top"/>
    </xf>
    <xf numFmtId="3" fontId="9" fillId="0" borderId="12" xfId="0" applyNumberFormat="1" applyFont="1" applyBorder="1" applyAlignment="1">
      <alignment horizontal="right" vertical="top"/>
    </xf>
    <xf numFmtId="3" fontId="3" fillId="0" borderId="11" xfId="0" applyNumberFormat="1" applyFont="1" applyBorder="1" applyAlignment="1">
      <alignment horizontal="center" vertical="top"/>
    </xf>
    <xf numFmtId="3" fontId="3" fillId="0" borderId="48" xfId="0" applyNumberFormat="1" applyFont="1" applyBorder="1" applyAlignment="1">
      <alignment horizontal="center"/>
    </xf>
    <xf numFmtId="0" fontId="10" fillId="0" borderId="50" xfId="0" applyFont="1" applyBorder="1"/>
    <xf numFmtId="3" fontId="3" fillId="0" borderId="49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right" vertical="center"/>
    </xf>
    <xf numFmtId="3" fontId="3" fillId="0" borderId="50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3" fillId="3" borderId="55" xfId="0" applyFont="1" applyFill="1" applyBorder="1" applyAlignment="1">
      <alignment horizontal="center"/>
    </xf>
    <xf numFmtId="3" fontId="3" fillId="0" borderId="56" xfId="0" applyNumberFormat="1" applyFont="1" applyBorder="1" applyAlignment="1">
      <alignment horizontal="center"/>
    </xf>
    <xf numFmtId="0" fontId="26" fillId="7" borderId="22" xfId="0" applyFont="1" applyFill="1" applyBorder="1" applyAlignment="1">
      <alignment horizontal="center" vertical="center" wrapText="1"/>
    </xf>
    <xf numFmtId="0" fontId="26" fillId="7" borderId="13" xfId="0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0" fillId="8" borderId="19" xfId="0" applyFill="1" applyBorder="1" applyAlignment="1">
      <alignment horizontal="center" vertical="center" wrapText="1"/>
    </xf>
    <xf numFmtId="0" fontId="0" fillId="0" borderId="39" xfId="0" applyBorder="1" applyAlignment="1">
      <alignment horizontal="left" vertical="center" wrapText="1"/>
    </xf>
    <xf numFmtId="15" fontId="3" fillId="3" borderId="11" xfId="0" applyNumberFormat="1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3" fontId="9" fillId="3" borderId="20" xfId="0" applyNumberFormat="1" applyFont="1" applyFill="1" applyBorder="1" applyAlignment="1">
      <alignment horizontal="center" vertical="center"/>
    </xf>
    <xf numFmtId="0" fontId="28" fillId="12" borderId="2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top"/>
    </xf>
    <xf numFmtId="3" fontId="9" fillId="3" borderId="20" xfId="0" applyNumberFormat="1" applyFont="1" applyFill="1" applyBorder="1" applyAlignment="1">
      <alignment horizontal="center" vertical="top"/>
    </xf>
    <xf numFmtId="164" fontId="10" fillId="0" borderId="20" xfId="0" applyNumberFormat="1" applyFont="1" applyBorder="1" applyAlignment="1">
      <alignment horizontal="right" vertical="top"/>
    </xf>
    <xf numFmtId="164" fontId="10" fillId="0" borderId="21" xfId="0" applyNumberFormat="1" applyFont="1" applyBorder="1" applyAlignment="1">
      <alignment horizontal="right" vertical="top"/>
    </xf>
    <xf numFmtId="3" fontId="3" fillId="3" borderId="19" xfId="0" applyNumberFormat="1" applyFont="1" applyFill="1" applyBorder="1" applyAlignment="1">
      <alignment vertical="center"/>
    </xf>
    <xf numFmtId="3" fontId="3" fillId="3" borderId="0" xfId="0" applyNumberFormat="1" applyFont="1" applyFill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3" fontId="3" fillId="3" borderId="56" xfId="0" applyNumberFormat="1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>
      <alignment horizontal="center" vertical="center"/>
    </xf>
    <xf numFmtId="164" fontId="10" fillId="0" borderId="19" xfId="0" applyNumberFormat="1" applyFont="1" applyBorder="1" applyAlignment="1">
      <alignment horizontal="right" vertical="top"/>
    </xf>
    <xf numFmtId="3" fontId="3" fillId="0" borderId="19" xfId="0" applyNumberFormat="1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3" fontId="9" fillId="3" borderId="19" xfId="0" applyNumberFormat="1" applyFont="1" applyFill="1" applyBorder="1" applyAlignment="1">
      <alignment horizontal="center" vertical="center"/>
    </xf>
    <xf numFmtId="166" fontId="29" fillId="12" borderId="22" xfId="0" applyNumberFormat="1" applyFont="1" applyFill="1" applyBorder="1" applyAlignment="1">
      <alignment horizontal="center" vertical="center" wrapText="1"/>
    </xf>
    <xf numFmtId="166" fontId="28" fillId="12" borderId="22" xfId="0" applyNumberFormat="1" applyFont="1" applyFill="1" applyBorder="1" applyAlignment="1">
      <alignment horizontal="center" vertical="center" wrapText="1"/>
    </xf>
    <xf numFmtId="0" fontId="28" fillId="12" borderId="19" xfId="0" applyFont="1" applyFill="1" applyBorder="1" applyAlignment="1">
      <alignment horizontal="center" vertical="center" wrapText="1"/>
    </xf>
    <xf numFmtId="0" fontId="29" fillId="12" borderId="22" xfId="0" applyFont="1" applyFill="1" applyBorder="1" applyAlignment="1">
      <alignment horizontal="center" vertical="center" wrapText="1"/>
    </xf>
    <xf numFmtId="164" fontId="10" fillId="0" borderId="20" xfId="0" applyNumberFormat="1" applyFont="1" applyBorder="1" applyAlignment="1">
      <alignment horizontal="center" vertical="top"/>
    </xf>
    <xf numFmtId="164" fontId="10" fillId="0" borderId="20" xfId="0" applyNumberFormat="1" applyFont="1" applyBorder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3" fontId="3" fillId="3" borderId="21" xfId="0" applyNumberFormat="1" applyFont="1" applyFill="1" applyBorder="1" applyAlignment="1">
      <alignment horizontal="center" vertical="center"/>
    </xf>
    <xf numFmtId="0" fontId="28" fillId="12" borderId="19" xfId="0" applyFont="1" applyFill="1" applyBorder="1" applyAlignment="1">
      <alignment vertical="center" wrapText="1"/>
    </xf>
    <xf numFmtId="3" fontId="9" fillId="3" borderId="22" xfId="0" applyNumberFormat="1" applyFont="1" applyFill="1" applyBorder="1" applyAlignment="1">
      <alignment vertical="center"/>
    </xf>
    <xf numFmtId="3" fontId="3" fillId="3" borderId="60" xfId="0" applyNumberFormat="1" applyFont="1" applyFill="1" applyBorder="1" applyAlignment="1">
      <alignment vertical="center"/>
    </xf>
    <xf numFmtId="3" fontId="9" fillId="0" borderId="19" xfId="0" applyNumberFormat="1" applyFont="1" applyBorder="1" applyAlignment="1">
      <alignment horizontal="right" vertical="top"/>
    </xf>
    <xf numFmtId="0" fontId="29" fillId="3" borderId="22" xfId="0" applyFont="1" applyFill="1" applyBorder="1" applyAlignment="1">
      <alignment horizontal="center" vertical="center" wrapText="1"/>
    </xf>
    <xf numFmtId="164" fontId="29" fillId="12" borderId="22" xfId="0" applyNumberFormat="1" applyFont="1" applyFill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 vertical="top"/>
    </xf>
    <xf numFmtId="3" fontId="9" fillId="0" borderId="19" xfId="0" applyNumberFormat="1" applyFont="1" applyBorder="1" applyAlignment="1">
      <alignment horizontal="center" vertical="center"/>
    </xf>
    <xf numFmtId="0" fontId="3" fillId="12" borderId="19" xfId="0" applyFont="1" applyFill="1" applyBorder="1" applyAlignment="1">
      <alignment horizontal="center" vertical="center" wrapText="1"/>
    </xf>
    <xf numFmtId="3" fontId="9" fillId="3" borderId="19" xfId="0" applyNumberFormat="1" applyFont="1" applyFill="1" applyBorder="1" applyAlignment="1">
      <alignment horizontal="center" vertical="top"/>
    </xf>
    <xf numFmtId="0" fontId="3" fillId="3" borderId="19" xfId="0" applyFont="1" applyFill="1" applyBorder="1" applyAlignment="1">
      <alignment horizontal="center" vertical="top"/>
    </xf>
    <xf numFmtId="164" fontId="10" fillId="0" borderId="19" xfId="0" applyNumberFormat="1" applyFont="1" applyBorder="1" applyAlignment="1">
      <alignment horizontal="center" vertical="top"/>
    </xf>
    <xf numFmtId="0" fontId="10" fillId="0" borderId="19" xfId="0" applyFont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0" fillId="0" borderId="19" xfId="0" applyFont="1" applyBorder="1"/>
    <xf numFmtId="3" fontId="3" fillId="3" borderId="61" xfId="0" applyNumberFormat="1" applyFont="1" applyFill="1" applyBorder="1" applyAlignment="1">
      <alignment vertical="center"/>
    </xf>
    <xf numFmtId="14" fontId="29" fillId="12" borderId="22" xfId="0" applyNumberFormat="1" applyFont="1" applyFill="1" applyBorder="1" applyAlignment="1">
      <alignment horizontal="center" vertical="center" wrapText="1"/>
    </xf>
    <xf numFmtId="14" fontId="29" fillId="3" borderId="22" xfId="0" applyNumberFormat="1" applyFont="1" applyFill="1" applyBorder="1" applyAlignment="1">
      <alignment horizontal="center" vertical="center" wrapText="1"/>
    </xf>
    <xf numFmtId="14" fontId="30" fillId="12" borderId="22" xfId="0" applyNumberFormat="1" applyFont="1" applyFill="1" applyBorder="1" applyAlignment="1">
      <alignment horizontal="center" vertical="center" wrapText="1"/>
    </xf>
    <xf numFmtId="14" fontId="30" fillId="3" borderId="22" xfId="0" applyNumberFormat="1" applyFont="1" applyFill="1" applyBorder="1" applyAlignment="1">
      <alignment horizontal="center" vertical="center" wrapText="1"/>
    </xf>
    <xf numFmtId="164" fontId="10" fillId="0" borderId="21" xfId="0" applyNumberFormat="1" applyFont="1" applyBorder="1" applyAlignment="1">
      <alignment horizontal="center" vertical="center"/>
    </xf>
    <xf numFmtId="164" fontId="29" fillId="3" borderId="22" xfId="0" applyNumberFormat="1" applyFont="1" applyFill="1" applyBorder="1" applyAlignment="1">
      <alignment horizontal="center" vertical="center" wrapText="1"/>
    </xf>
    <xf numFmtId="14" fontId="29" fillId="13" borderId="22" xfId="0" applyNumberFormat="1" applyFont="1" applyFill="1" applyBorder="1" applyAlignment="1">
      <alignment horizontal="center" vertical="center" wrapText="1"/>
    </xf>
    <xf numFmtId="0" fontId="29" fillId="13" borderId="22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14" fontId="30" fillId="13" borderId="22" xfId="0" applyNumberFormat="1" applyFont="1" applyFill="1" applyBorder="1" applyAlignment="1">
      <alignment horizontal="center" vertical="center" wrapText="1"/>
    </xf>
    <xf numFmtId="0" fontId="30" fillId="12" borderId="22" xfId="0" applyFont="1" applyFill="1" applyBorder="1" applyAlignment="1">
      <alignment horizontal="center" vertical="center" wrapText="1"/>
    </xf>
    <xf numFmtId="14" fontId="30" fillId="0" borderId="22" xfId="0" applyNumberFormat="1" applyFont="1" applyBorder="1" applyAlignment="1">
      <alignment horizontal="center" vertical="center" wrapText="1"/>
    </xf>
    <xf numFmtId="164" fontId="30" fillId="3" borderId="22" xfId="0" applyNumberFormat="1" applyFont="1" applyFill="1" applyBorder="1" applyAlignment="1">
      <alignment horizontal="center" vertical="center" wrapText="1"/>
    </xf>
    <xf numFmtId="164" fontId="30" fillId="12" borderId="22" xfId="0" applyNumberFormat="1" applyFont="1" applyFill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/>
    </xf>
    <xf numFmtId="0" fontId="30" fillId="3" borderId="22" xfId="0" applyFont="1" applyFill="1" applyBorder="1" applyAlignment="1">
      <alignment horizontal="center" vertical="center" wrapText="1"/>
    </xf>
    <xf numFmtId="14" fontId="29" fillId="0" borderId="22" xfId="0" applyNumberFormat="1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3" fontId="10" fillId="0" borderId="21" xfId="0" applyNumberFormat="1" applyFont="1" applyBorder="1" applyAlignment="1">
      <alignment vertical="center"/>
    </xf>
    <xf numFmtId="3" fontId="10" fillId="0" borderId="22" xfId="0" applyNumberFormat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0" fontId="3" fillId="3" borderId="21" xfId="0" applyFont="1" applyFill="1" applyBorder="1" applyAlignment="1">
      <alignment vertical="top"/>
    </xf>
    <xf numFmtId="3" fontId="3" fillId="3" borderId="62" xfId="0" applyNumberFormat="1" applyFont="1" applyFill="1" applyBorder="1" applyAlignment="1">
      <alignment horizontal="center" vertical="center"/>
    </xf>
    <xf numFmtId="3" fontId="3" fillId="3" borderId="63" xfId="0" applyNumberFormat="1" applyFont="1" applyFill="1" applyBorder="1" applyAlignment="1">
      <alignment horizontal="center" vertical="center"/>
    </xf>
    <xf numFmtId="164" fontId="10" fillId="0" borderId="62" xfId="0" applyNumberFormat="1" applyFont="1" applyBorder="1" applyAlignment="1">
      <alignment horizontal="right" vertical="top"/>
    </xf>
    <xf numFmtId="3" fontId="3" fillId="0" borderId="62" xfId="0" applyNumberFormat="1" applyFont="1" applyBorder="1" applyAlignment="1">
      <alignment horizontal="center" vertical="center"/>
    </xf>
    <xf numFmtId="14" fontId="32" fillId="12" borderId="22" xfId="0" applyNumberFormat="1" applyFont="1" applyFill="1" applyBorder="1" applyAlignment="1">
      <alignment horizontal="center" vertical="center" wrapText="1"/>
    </xf>
    <xf numFmtId="0" fontId="32" fillId="12" borderId="22" xfId="0" applyFont="1" applyFill="1" applyBorder="1" applyAlignment="1">
      <alignment horizontal="center" vertical="center" wrapText="1"/>
    </xf>
    <xf numFmtId="0" fontId="13" fillId="12" borderId="19" xfId="0" applyFont="1" applyFill="1" applyBorder="1" applyAlignment="1">
      <alignment horizontal="center" vertical="center" wrapText="1"/>
    </xf>
    <xf numFmtId="14" fontId="32" fillId="3" borderId="22" xfId="0" applyNumberFormat="1" applyFont="1" applyFill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center" vertical="center" wrapText="1"/>
    </xf>
    <xf numFmtId="3" fontId="32" fillId="3" borderId="19" xfId="0" applyNumberFormat="1" applyFont="1" applyFill="1" applyBorder="1" applyAlignment="1">
      <alignment horizontal="center" vertical="top"/>
    </xf>
    <xf numFmtId="3" fontId="10" fillId="3" borderId="19" xfId="0" applyNumberFormat="1" applyFont="1" applyFill="1" applyBorder="1" applyAlignment="1">
      <alignment horizontal="center" vertical="top"/>
    </xf>
    <xf numFmtId="3" fontId="10" fillId="3" borderId="19" xfId="0" applyNumberFormat="1" applyFont="1" applyFill="1" applyBorder="1" applyAlignment="1">
      <alignment horizontal="center" vertical="center"/>
    </xf>
    <xf numFmtId="14" fontId="10" fillId="12" borderId="22" xfId="0" applyNumberFormat="1" applyFont="1" applyFill="1" applyBorder="1" applyAlignment="1">
      <alignment horizontal="center" vertical="center" wrapText="1"/>
    </xf>
    <xf numFmtId="0" fontId="10" fillId="12" borderId="22" xfId="0" applyFont="1" applyFill="1" applyBorder="1" applyAlignment="1">
      <alignment horizontal="center" vertical="center" wrapText="1"/>
    </xf>
    <xf numFmtId="14" fontId="10" fillId="3" borderId="22" xfId="0" applyNumberFormat="1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14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64" fontId="32" fillId="0" borderId="19" xfId="0" applyNumberFormat="1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164" fontId="32" fillId="12" borderId="19" xfId="0" applyNumberFormat="1" applyFont="1" applyFill="1" applyBorder="1" applyAlignment="1">
      <alignment horizontal="center" vertical="center" wrapText="1"/>
    </xf>
    <xf numFmtId="0" fontId="32" fillId="12" borderId="19" xfId="0" applyFont="1" applyFill="1" applyBorder="1" applyAlignment="1">
      <alignment horizontal="center" vertical="center" wrapText="1"/>
    </xf>
    <xf numFmtId="3" fontId="33" fillId="3" borderId="19" xfId="0" applyNumberFormat="1" applyFont="1" applyFill="1" applyBorder="1" applyAlignment="1">
      <alignment horizontal="center" vertical="top"/>
    </xf>
    <xf numFmtId="3" fontId="13" fillId="3" borderId="19" xfId="0" applyNumberFormat="1" applyFont="1" applyFill="1" applyBorder="1" applyAlignment="1">
      <alignment horizontal="center" vertical="center"/>
    </xf>
    <xf numFmtId="3" fontId="33" fillId="3" borderId="19" xfId="0" applyNumberFormat="1" applyFont="1" applyFill="1" applyBorder="1" applyAlignment="1">
      <alignment horizontal="center" vertical="center"/>
    </xf>
    <xf numFmtId="15" fontId="13" fillId="3" borderId="19" xfId="0" applyNumberFormat="1" applyFont="1" applyFill="1" applyBorder="1" applyAlignment="1">
      <alignment horizontal="center" vertical="top"/>
    </xf>
    <xf numFmtId="0" fontId="13" fillId="3" borderId="19" xfId="0" applyFont="1" applyFill="1" applyBorder="1" applyAlignment="1">
      <alignment horizontal="center" vertical="top"/>
    </xf>
    <xf numFmtId="1" fontId="13" fillId="3" borderId="19" xfId="0" applyNumberFormat="1" applyFont="1" applyFill="1" applyBorder="1" applyAlignment="1">
      <alignment horizontal="center" vertical="top"/>
    </xf>
    <xf numFmtId="14" fontId="32" fillId="13" borderId="22" xfId="0" applyNumberFormat="1" applyFont="1" applyFill="1" applyBorder="1" applyAlignment="1">
      <alignment horizontal="center" vertical="center" wrapText="1"/>
    </xf>
    <xf numFmtId="0" fontId="32" fillId="13" borderId="22" xfId="0" applyFont="1" applyFill="1" applyBorder="1" applyAlignment="1">
      <alignment horizontal="center" vertical="center" wrapText="1"/>
    </xf>
    <xf numFmtId="14" fontId="32" fillId="0" borderId="22" xfId="0" applyNumberFormat="1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3" fontId="0" fillId="0" borderId="19" xfId="0" applyNumberFormat="1" applyBorder="1"/>
    <xf numFmtId="3" fontId="9" fillId="3" borderId="21" xfId="0" applyNumberFormat="1" applyFont="1" applyFill="1" applyBorder="1" applyAlignment="1">
      <alignment horizontal="center" vertical="top"/>
    </xf>
    <xf numFmtId="164" fontId="10" fillId="8" borderId="20" xfId="0" applyNumberFormat="1" applyFont="1" applyFill="1" applyBorder="1" applyAlignment="1">
      <alignment horizontal="center" vertical="center"/>
    </xf>
    <xf numFmtId="3" fontId="9" fillId="8" borderId="19" xfId="0" applyNumberFormat="1" applyFont="1" applyFill="1" applyBorder="1" applyAlignment="1">
      <alignment horizontal="center" vertical="top"/>
    </xf>
    <xf numFmtId="3" fontId="3" fillId="8" borderId="19" xfId="0" applyNumberFormat="1" applyFont="1" applyFill="1" applyBorder="1" applyAlignment="1">
      <alignment horizontal="center" vertical="center"/>
    </xf>
    <xf numFmtId="3" fontId="10" fillId="8" borderId="19" xfId="0" applyNumberFormat="1" applyFont="1" applyFill="1" applyBorder="1" applyAlignment="1">
      <alignment horizontal="center" vertical="center"/>
    </xf>
    <xf numFmtId="164" fontId="10" fillId="8" borderId="19" xfId="0" applyNumberFormat="1" applyFont="1" applyFill="1" applyBorder="1" applyAlignment="1">
      <alignment horizontal="center" vertical="top"/>
    </xf>
    <xf numFmtId="164" fontId="10" fillId="8" borderId="21" xfId="0" applyNumberFormat="1" applyFont="1" applyFill="1" applyBorder="1" applyAlignment="1">
      <alignment horizontal="center" vertical="center"/>
    </xf>
    <xf numFmtId="3" fontId="3" fillId="0" borderId="19" xfId="0" applyNumberFormat="1" applyFont="1" applyBorder="1" applyAlignment="1">
      <alignment horizontal="left" vertical="center"/>
    </xf>
    <xf numFmtId="3" fontId="12" fillId="0" borderId="12" xfId="0" applyNumberFormat="1" applyFont="1" applyBorder="1" applyAlignment="1">
      <alignment horizontal="center" vertical="top"/>
    </xf>
    <xf numFmtId="164" fontId="32" fillId="0" borderId="20" xfId="0" applyNumberFormat="1" applyFont="1" applyBorder="1" applyAlignment="1">
      <alignment horizontal="center" vertical="center"/>
    </xf>
    <xf numFmtId="0" fontId="32" fillId="12" borderId="22" xfId="0" applyFont="1" applyFill="1" applyBorder="1" applyAlignment="1">
      <alignment horizontal="left" vertical="center" wrapText="1"/>
    </xf>
    <xf numFmtId="0" fontId="32" fillId="3" borderId="22" xfId="0" applyFont="1" applyFill="1" applyBorder="1" applyAlignment="1">
      <alignment horizontal="left" vertical="center" wrapText="1"/>
    </xf>
    <xf numFmtId="0" fontId="0" fillId="0" borderId="64" xfId="0" applyBorder="1"/>
    <xf numFmtId="0" fontId="2" fillId="0" borderId="55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15" fontId="2" fillId="0" borderId="55" xfId="0" applyNumberFormat="1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3" fontId="9" fillId="3" borderId="22" xfId="0" applyNumberFormat="1" applyFont="1" applyFill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0" fillId="0" borderId="0" xfId="0" applyNumberFormat="1"/>
    <xf numFmtId="0" fontId="20" fillId="0" borderId="0" xfId="0" applyFont="1"/>
    <xf numFmtId="3" fontId="20" fillId="0" borderId="0" xfId="0" applyNumberFormat="1" applyFont="1"/>
    <xf numFmtId="3" fontId="33" fillId="0" borderId="19" xfId="0" applyNumberFormat="1" applyFont="1" applyBorder="1" applyAlignment="1">
      <alignment horizontal="center" vertical="center"/>
    </xf>
    <xf numFmtId="3" fontId="3" fillId="3" borderId="46" xfId="0" applyNumberFormat="1" applyFont="1" applyFill="1" applyBorder="1" applyAlignment="1">
      <alignment vertical="center"/>
    </xf>
    <xf numFmtId="0" fontId="3" fillId="3" borderId="13" xfId="0" applyFont="1" applyFill="1" applyBorder="1" applyAlignment="1">
      <alignment horizontal="center"/>
    </xf>
    <xf numFmtId="164" fontId="3" fillId="0" borderId="19" xfId="0" applyNumberFormat="1" applyFont="1" applyBorder="1" applyAlignment="1">
      <alignment horizontal="center" vertical="center"/>
    </xf>
    <xf numFmtId="0" fontId="3" fillId="3" borderId="13" xfId="0" applyFont="1" applyFill="1" applyBorder="1" applyAlignment="1">
      <alignment vertical="top"/>
    </xf>
    <xf numFmtId="3" fontId="3" fillId="3" borderId="22" xfId="0" applyNumberFormat="1" applyFont="1" applyFill="1" applyBorder="1" applyAlignment="1">
      <alignment horizontal="center" vertical="center"/>
    </xf>
    <xf numFmtId="164" fontId="10" fillId="0" borderId="13" xfId="0" applyNumberFormat="1" applyFont="1" applyBorder="1" applyAlignment="1">
      <alignment horizontal="right" vertical="top"/>
    </xf>
    <xf numFmtId="164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12" borderId="11" xfId="0" applyFont="1" applyFill="1" applyBorder="1" applyAlignment="1">
      <alignment horizontal="center" vertical="center" wrapText="1"/>
    </xf>
    <xf numFmtId="0" fontId="13" fillId="12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8" fillId="12" borderId="11" xfId="0" applyFont="1" applyFill="1" applyBorder="1" applyAlignment="1">
      <alignment horizontal="center" vertical="center" wrapText="1"/>
    </xf>
    <xf numFmtId="3" fontId="9" fillId="3" borderId="11" xfId="0" applyNumberFormat="1" applyFont="1" applyFill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2" fillId="0" borderId="19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3" fillId="3" borderId="0" xfId="0" applyFont="1" applyFill="1" applyAlignment="1">
      <alignment vertical="center" wrapText="1"/>
    </xf>
    <xf numFmtId="0" fontId="35" fillId="0" borderId="67" xfId="0" applyFont="1" applyBorder="1" applyAlignment="1">
      <alignment horizontal="center" vertical="center"/>
    </xf>
    <xf numFmtId="0" fontId="35" fillId="14" borderId="67" xfId="0" applyFont="1" applyFill="1" applyBorder="1" applyAlignment="1">
      <alignment vertical="center"/>
    </xf>
    <xf numFmtId="3" fontId="35" fillId="14" borderId="67" xfId="0" applyNumberFormat="1" applyFont="1" applyFill="1" applyBorder="1" applyAlignment="1">
      <alignment vertical="center"/>
    </xf>
    <xf numFmtId="0" fontId="35" fillId="0" borderId="67" xfId="0" applyFont="1" applyBorder="1" applyAlignment="1">
      <alignment vertical="center"/>
    </xf>
    <xf numFmtId="3" fontId="35" fillId="0" borderId="67" xfId="0" applyNumberFormat="1" applyFont="1" applyBorder="1" applyAlignment="1">
      <alignment vertical="center"/>
    </xf>
    <xf numFmtId="15" fontId="35" fillId="0" borderId="67" xfId="0" applyNumberFormat="1" applyFont="1" applyBorder="1" applyAlignment="1">
      <alignment horizontal="center" vertical="center"/>
    </xf>
    <xf numFmtId="0" fontId="35" fillId="0" borderId="68" xfId="0" applyFont="1" applyBorder="1" applyAlignment="1">
      <alignment vertical="center"/>
    </xf>
    <xf numFmtId="0" fontId="13" fillId="3" borderId="36" xfId="0" applyFont="1" applyFill="1" applyBorder="1" applyAlignment="1">
      <alignment horizontal="center" vertical="top"/>
    </xf>
    <xf numFmtId="0" fontId="35" fillId="0" borderId="19" xfId="0" applyFont="1" applyBorder="1" applyAlignment="1">
      <alignment vertical="center"/>
    </xf>
    <xf numFmtId="15" fontId="35" fillId="3" borderId="67" xfId="0" applyNumberFormat="1" applyFont="1" applyFill="1" applyBorder="1" applyAlignment="1">
      <alignment horizontal="center" vertical="center"/>
    </xf>
    <xf numFmtId="0" fontId="35" fillId="3" borderId="68" xfId="0" applyFont="1" applyFill="1" applyBorder="1" applyAlignment="1">
      <alignment vertical="center"/>
    </xf>
    <xf numFmtId="0" fontId="35" fillId="3" borderId="19" xfId="0" applyFont="1" applyFill="1" applyBorder="1" applyAlignment="1">
      <alignment vertical="center"/>
    </xf>
    <xf numFmtId="0" fontId="9" fillId="0" borderId="19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top"/>
    </xf>
    <xf numFmtId="0" fontId="0" fillId="0" borderId="69" xfId="0" applyBorder="1" applyAlignment="1">
      <alignment horizontal="center" vertical="center"/>
    </xf>
    <xf numFmtId="3" fontId="2" fillId="0" borderId="70" xfId="0" applyNumberFormat="1" applyFont="1" applyBorder="1" applyAlignment="1">
      <alignment horizontal="center" vertical="center"/>
    </xf>
    <xf numFmtId="3" fontId="2" fillId="0" borderId="71" xfId="0" applyNumberFormat="1" applyFont="1" applyBorder="1" applyAlignment="1">
      <alignment horizontal="center" vertical="center"/>
    </xf>
    <xf numFmtId="3" fontId="2" fillId="0" borderId="72" xfId="0" applyNumberFormat="1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15" fontId="0" fillId="0" borderId="19" xfId="0" applyNumberFormat="1" applyBorder="1"/>
    <xf numFmtId="15" fontId="0" fillId="0" borderId="19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164" fontId="32" fillId="0" borderId="12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12" borderId="12" xfId="0" applyFont="1" applyFill="1" applyBorder="1" applyAlignment="1">
      <alignment horizontal="center" vertical="center" wrapText="1"/>
    </xf>
    <xf numFmtId="0" fontId="13" fillId="1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10" fillId="3" borderId="21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0" fillId="8" borderId="11" xfId="0" applyFill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top"/>
    </xf>
    <xf numFmtId="3" fontId="9" fillId="0" borderId="11" xfId="0" applyNumberFormat="1" applyFont="1" applyBorder="1" applyAlignment="1">
      <alignment horizontal="center" vertical="top"/>
    </xf>
    <xf numFmtId="164" fontId="10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5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0" fillId="8" borderId="11" xfId="0" applyFont="1" applyFill="1" applyBorder="1" applyAlignment="1">
      <alignment horizontal="center"/>
    </xf>
    <xf numFmtId="0" fontId="10" fillId="8" borderId="19" xfId="0" applyFont="1" applyFill="1" applyBorder="1" applyAlignment="1">
      <alignment horizontal="center"/>
    </xf>
    <xf numFmtId="166" fontId="28" fillId="0" borderId="22" xfId="0" applyNumberFormat="1" applyFont="1" applyBorder="1" applyAlignment="1">
      <alignment horizontal="center" vertical="center" wrapText="1"/>
    </xf>
    <xf numFmtId="15" fontId="3" fillId="0" borderId="19" xfId="0" applyNumberFormat="1" applyFont="1" applyBorder="1" applyAlignment="1">
      <alignment horizontal="center" vertical="top"/>
    </xf>
    <xf numFmtId="0" fontId="3" fillId="0" borderId="19" xfId="0" applyFont="1" applyBorder="1" applyAlignment="1">
      <alignment vertical="top"/>
    </xf>
    <xf numFmtId="0" fontId="28" fillId="12" borderId="0" xfId="0" applyFont="1" applyFill="1" applyAlignment="1">
      <alignment horizontal="center" vertical="center" wrapText="1"/>
    </xf>
    <xf numFmtId="3" fontId="32" fillId="3" borderId="19" xfId="0" applyNumberFormat="1" applyFont="1" applyFill="1" applyBorder="1" applyAlignment="1">
      <alignment horizontal="center" vertical="center"/>
    </xf>
    <xf numFmtId="3" fontId="10" fillId="8" borderId="19" xfId="0" applyNumberFormat="1" applyFont="1" applyFill="1" applyBorder="1" applyAlignment="1">
      <alignment horizontal="center" vertical="top"/>
    </xf>
    <xf numFmtId="0" fontId="10" fillId="0" borderId="13" xfId="0" applyFont="1" applyBorder="1"/>
    <xf numFmtId="0" fontId="9" fillId="3" borderId="11" xfId="0" applyFont="1" applyFill="1" applyBorder="1" applyAlignment="1">
      <alignment vertical="top"/>
    </xf>
    <xf numFmtId="3" fontId="10" fillId="3" borderId="11" xfId="0" applyNumberFormat="1" applyFont="1" applyFill="1" applyBorder="1" applyAlignment="1">
      <alignment horizontal="center" vertical="center"/>
    </xf>
    <xf numFmtId="3" fontId="3" fillId="3" borderId="75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 vertical="center"/>
    </xf>
    <xf numFmtId="3" fontId="2" fillId="15" borderId="11" xfId="0" applyNumberFormat="1" applyFont="1" applyFill="1" applyBorder="1" applyAlignment="1">
      <alignment horizontal="center" vertical="center"/>
    </xf>
    <xf numFmtId="3" fontId="2" fillId="15" borderId="12" xfId="0" applyNumberFormat="1" applyFont="1" applyFill="1" applyBorder="1" applyAlignment="1">
      <alignment horizontal="center" vertical="center"/>
    </xf>
    <xf numFmtId="0" fontId="2" fillId="16" borderId="10" xfId="0" applyFont="1" applyFill="1" applyBorder="1" applyAlignment="1">
      <alignment horizontal="center"/>
    </xf>
    <xf numFmtId="3" fontId="2" fillId="15" borderId="15" xfId="0" applyNumberFormat="1" applyFont="1" applyFill="1" applyBorder="1" applyAlignment="1">
      <alignment horizontal="center" vertical="center"/>
    </xf>
    <xf numFmtId="0" fontId="0" fillId="17" borderId="9" xfId="0" applyFill="1" applyBorder="1" applyAlignment="1">
      <alignment horizontal="center" vertical="center"/>
    </xf>
    <xf numFmtId="0" fontId="2" fillId="17" borderId="11" xfId="0" applyFont="1" applyFill="1" applyBorder="1" applyAlignment="1">
      <alignment horizontal="center" vertical="center"/>
    </xf>
    <xf numFmtId="3" fontId="2" fillId="17" borderId="11" xfId="0" applyNumberFormat="1" applyFont="1" applyFill="1" applyBorder="1" applyAlignment="1">
      <alignment horizontal="center" vertical="center"/>
    </xf>
    <xf numFmtId="3" fontId="2" fillId="17" borderId="12" xfId="0" applyNumberFormat="1" applyFont="1" applyFill="1" applyBorder="1" applyAlignment="1">
      <alignment horizontal="center" vertical="center"/>
    </xf>
    <xf numFmtId="3" fontId="2" fillId="17" borderId="56" xfId="0" applyNumberFormat="1" applyFont="1" applyFill="1" applyBorder="1" applyAlignment="1">
      <alignment horizontal="center" vertical="center"/>
    </xf>
    <xf numFmtId="0" fontId="2" fillId="17" borderId="15" xfId="0" applyFont="1" applyFill="1" applyBorder="1" applyAlignment="1">
      <alignment horizontal="center" vertical="center"/>
    </xf>
    <xf numFmtId="0" fontId="2" fillId="17" borderId="74" xfId="0" applyFont="1" applyFill="1" applyBorder="1" applyAlignment="1">
      <alignment horizontal="center" vertical="center"/>
    </xf>
    <xf numFmtId="3" fontId="2" fillId="17" borderId="43" xfId="0" applyNumberFormat="1" applyFont="1" applyFill="1" applyBorder="1" applyAlignment="1">
      <alignment horizontal="center" vertical="center"/>
    </xf>
    <xf numFmtId="3" fontId="3" fillId="3" borderId="76" xfId="0" applyNumberFormat="1" applyFont="1" applyFill="1" applyBorder="1" applyAlignment="1">
      <alignment horizontal="center" vertical="center"/>
    </xf>
    <xf numFmtId="3" fontId="3" fillId="3" borderId="77" xfId="0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0" fillId="16" borderId="19" xfId="0" applyFont="1" applyFill="1" applyBorder="1" applyAlignment="1">
      <alignment horizontal="center"/>
    </xf>
    <xf numFmtId="3" fontId="3" fillId="3" borderId="50" xfId="0" applyNumberFormat="1" applyFont="1" applyFill="1" applyBorder="1" applyAlignment="1">
      <alignment horizontal="left" vertical="top"/>
    </xf>
    <xf numFmtId="0" fontId="3" fillId="3" borderId="40" xfId="0" applyFont="1" applyFill="1" applyBorder="1" applyAlignment="1">
      <alignment horizontal="center"/>
    </xf>
    <xf numFmtId="0" fontId="3" fillId="3" borderId="15" xfId="0" applyFont="1" applyFill="1" applyBorder="1" applyAlignment="1">
      <alignment vertical="top"/>
    </xf>
    <xf numFmtId="3" fontId="3" fillId="3" borderId="15" xfId="0" applyNumberFormat="1" applyFont="1" applyFill="1" applyBorder="1" applyAlignment="1">
      <alignment horizontal="right" vertical="top"/>
    </xf>
    <xf numFmtId="3" fontId="3" fillId="0" borderId="15" xfId="0" applyNumberFormat="1" applyFont="1" applyBorder="1" applyAlignment="1">
      <alignment horizontal="left" vertical="top"/>
    </xf>
    <xf numFmtId="3" fontId="3" fillId="3" borderId="43" xfId="0" applyNumberFormat="1" applyFont="1" applyFill="1" applyBorder="1" applyAlignment="1">
      <alignment horizontal="left" vertical="top"/>
    </xf>
    <xf numFmtId="0" fontId="31" fillId="12" borderId="22" xfId="0" applyFont="1" applyFill="1" applyBorder="1" applyAlignment="1">
      <alignment horizontal="center" vertical="center" wrapText="1"/>
    </xf>
    <xf numFmtId="0" fontId="31" fillId="3" borderId="22" xfId="0" applyFont="1" applyFill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12" borderId="19" xfId="0" applyFont="1" applyFill="1" applyBorder="1" applyAlignment="1">
      <alignment horizontal="center" vertical="center" wrapText="1"/>
    </xf>
    <xf numFmtId="1" fontId="31" fillId="3" borderId="19" xfId="0" applyNumberFormat="1" applyFont="1" applyFill="1" applyBorder="1" applyAlignment="1">
      <alignment horizontal="center" vertical="top"/>
    </xf>
    <xf numFmtId="15" fontId="3" fillId="3" borderId="19" xfId="0" applyNumberFormat="1" applyFont="1" applyFill="1" applyBorder="1" applyAlignment="1">
      <alignment horizontal="center" vertical="top"/>
    </xf>
    <xf numFmtId="164" fontId="32" fillId="12" borderId="22" xfId="0" applyNumberFormat="1" applyFont="1" applyFill="1" applyBorder="1" applyAlignment="1">
      <alignment horizontal="center" vertical="center" wrapText="1"/>
    </xf>
    <xf numFmtId="164" fontId="10" fillId="12" borderId="22" xfId="0" applyNumberFormat="1" applyFont="1" applyFill="1" applyBorder="1" applyAlignment="1">
      <alignment horizontal="center" vertical="center" wrapText="1"/>
    </xf>
    <xf numFmtId="164" fontId="10" fillId="3" borderId="22" xfId="0" applyNumberFormat="1" applyFont="1" applyFill="1" applyBorder="1" applyAlignment="1">
      <alignment horizontal="center" vertical="center" wrapText="1"/>
    </xf>
    <xf numFmtId="0" fontId="29" fillId="12" borderId="19" xfId="0" applyFont="1" applyFill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top"/>
    </xf>
    <xf numFmtId="164" fontId="30" fillId="13" borderId="22" xfId="0" applyNumberFormat="1" applyFont="1" applyFill="1" applyBorder="1" applyAlignment="1">
      <alignment horizontal="center" vertical="center" wrapText="1"/>
    </xf>
    <xf numFmtId="164" fontId="3" fillId="3" borderId="19" xfId="0" applyNumberFormat="1" applyFont="1" applyFill="1" applyBorder="1" applyAlignment="1">
      <alignment horizontal="center" vertical="top"/>
    </xf>
    <xf numFmtId="0" fontId="8" fillId="4" borderId="19" xfId="0" applyFont="1" applyFill="1" applyBorder="1" applyAlignment="1">
      <alignment horizontal="center" vertical="center" wrapText="1"/>
    </xf>
    <xf numFmtId="0" fontId="10" fillId="12" borderId="19" xfId="0" applyFont="1" applyFill="1" applyBorder="1" applyAlignment="1">
      <alignment horizontal="center" vertical="center" wrapText="1"/>
    </xf>
    <xf numFmtId="1" fontId="10" fillId="3" borderId="19" xfId="0" applyNumberFormat="1" applyFont="1" applyFill="1" applyBorder="1" applyAlignment="1">
      <alignment horizontal="center" vertical="top"/>
    </xf>
    <xf numFmtId="0" fontId="32" fillId="0" borderId="22" xfId="0" applyFont="1" applyBorder="1" applyAlignment="1">
      <alignment horizontal="left" vertical="center" wrapText="1"/>
    </xf>
    <xf numFmtId="3" fontId="32" fillId="0" borderId="19" xfId="0" applyNumberFormat="1" applyFont="1" applyBorder="1" applyAlignment="1">
      <alignment horizontal="center" vertical="center"/>
    </xf>
    <xf numFmtId="0" fontId="32" fillId="0" borderId="19" xfId="0" applyFont="1" applyBorder="1" applyAlignment="1">
      <alignment horizontal="center"/>
    </xf>
    <xf numFmtId="3" fontId="32" fillId="0" borderId="21" xfId="0" applyNumberFormat="1" applyFont="1" applyBorder="1" applyAlignment="1">
      <alignment horizontal="center" vertical="top"/>
    </xf>
    <xf numFmtId="3" fontId="32" fillId="0" borderId="21" xfId="0" applyNumberFormat="1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/>
    </xf>
    <xf numFmtId="15" fontId="3" fillId="3" borderId="12" xfId="0" applyNumberFormat="1" applyFont="1" applyFill="1" applyBorder="1" applyAlignment="1">
      <alignment horizontal="left" vertical="center"/>
    </xf>
    <xf numFmtId="0" fontId="9" fillId="8" borderId="19" xfId="0" applyFont="1" applyFill="1" applyBorder="1" applyAlignment="1">
      <alignment horizontal="center"/>
    </xf>
    <xf numFmtId="14" fontId="10" fillId="8" borderId="22" xfId="0" applyNumberFormat="1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3" fontId="3" fillId="8" borderId="19" xfId="0" applyNumberFormat="1" applyFont="1" applyFill="1" applyBorder="1" applyAlignment="1">
      <alignment horizontal="left" vertical="center"/>
    </xf>
    <xf numFmtId="0" fontId="3" fillId="8" borderId="19" xfId="0" applyFont="1" applyFill="1" applyBorder="1" applyAlignment="1">
      <alignment horizontal="center" vertical="top"/>
    </xf>
    <xf numFmtId="0" fontId="31" fillId="18" borderId="19" xfId="0" applyFont="1" applyFill="1" applyBorder="1" applyAlignment="1">
      <alignment horizontal="center" vertical="center" wrapText="1"/>
    </xf>
    <xf numFmtId="0" fontId="10" fillId="18" borderId="19" xfId="0" applyFont="1" applyFill="1" applyBorder="1" applyAlignment="1">
      <alignment horizontal="center" vertical="center" wrapText="1"/>
    </xf>
    <xf numFmtId="3" fontId="36" fillId="3" borderId="19" xfId="0" applyNumberFormat="1" applyFont="1" applyFill="1" applyBorder="1" applyAlignment="1">
      <alignment horizontal="center" vertical="top"/>
    </xf>
    <xf numFmtId="3" fontId="37" fillId="3" borderId="19" xfId="0" applyNumberFormat="1" applyFont="1" applyFill="1" applyBorder="1" applyAlignment="1">
      <alignment horizontal="center" vertical="center"/>
    </xf>
    <xf numFmtId="164" fontId="36" fillId="0" borderId="20" xfId="0" applyNumberFormat="1" applyFont="1" applyBorder="1" applyAlignment="1">
      <alignment horizontal="center" vertical="center"/>
    </xf>
    <xf numFmtId="3" fontId="37" fillId="0" borderId="19" xfId="0" applyNumberFormat="1" applyFont="1" applyBorder="1" applyAlignment="1">
      <alignment horizontal="left" vertical="center"/>
    </xf>
    <xf numFmtId="3" fontId="37" fillId="0" borderId="19" xfId="0" applyNumberFormat="1" applyFont="1" applyBorder="1" applyAlignment="1">
      <alignment horizontal="center" vertical="center"/>
    </xf>
    <xf numFmtId="3" fontId="10" fillId="0" borderId="21" xfId="0" applyNumberFormat="1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3" fontId="9" fillId="3" borderId="21" xfId="0" applyNumberFormat="1" applyFont="1" applyFill="1" applyBorder="1" applyAlignment="1">
      <alignment horizontal="center" vertical="center"/>
    </xf>
    <xf numFmtId="3" fontId="28" fillId="3" borderId="12" xfId="0" applyNumberFormat="1" applyFont="1" applyFill="1" applyBorder="1" applyAlignment="1">
      <alignment horizontal="center" vertical="center"/>
    </xf>
    <xf numFmtId="0" fontId="30" fillId="13" borderId="22" xfId="0" applyFont="1" applyFill="1" applyBorder="1" applyAlignment="1">
      <alignment horizontal="center" vertical="center" wrapText="1"/>
    </xf>
    <xf numFmtId="3" fontId="10" fillId="3" borderId="21" xfId="0" applyNumberFormat="1" applyFont="1" applyFill="1" applyBorder="1" applyAlignment="1">
      <alignment horizontal="center" vertical="top"/>
    </xf>
    <xf numFmtId="3" fontId="9" fillId="0" borderId="21" xfId="0" applyNumberFormat="1" applyFont="1" applyBorder="1" applyAlignment="1">
      <alignment horizontal="center" vertical="center"/>
    </xf>
    <xf numFmtId="0" fontId="28" fillId="12" borderId="13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10" fillId="16" borderId="21" xfId="0" applyFont="1" applyFill="1" applyBorder="1" applyAlignment="1">
      <alignment horizontal="center"/>
    </xf>
    <xf numFmtId="164" fontId="32" fillId="0" borderId="21" xfId="0" applyNumberFormat="1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0" fillId="0" borderId="21" xfId="0" applyBorder="1"/>
    <xf numFmtId="3" fontId="9" fillId="0" borderId="21" xfId="0" applyNumberFormat="1" applyFont="1" applyBorder="1" applyAlignment="1">
      <alignment horizontal="right" vertical="top"/>
    </xf>
    <xf numFmtId="0" fontId="10" fillId="0" borderId="21" xfId="0" applyFont="1" applyBorder="1"/>
    <xf numFmtId="3" fontId="0" fillId="0" borderId="22" xfId="0" applyNumberFormat="1" applyBorder="1" applyAlignment="1">
      <alignment horizontal="center"/>
    </xf>
    <xf numFmtId="0" fontId="0" fillId="0" borderId="22" xfId="0" applyBorder="1"/>
    <xf numFmtId="164" fontId="32" fillId="12" borderId="11" xfId="0" applyNumberFormat="1" applyFont="1" applyFill="1" applyBorder="1" applyAlignment="1">
      <alignment horizontal="center" vertical="center" wrapText="1"/>
    </xf>
    <xf numFmtId="0" fontId="10" fillId="0" borderId="11" xfId="0" applyFont="1" applyBorder="1"/>
    <xf numFmtId="166" fontId="13" fillId="12" borderId="11" xfId="0" applyNumberFormat="1" applyFont="1" applyFill="1" applyBorder="1" applyAlignment="1">
      <alignment horizontal="center" vertical="center" wrapText="1"/>
    </xf>
    <xf numFmtId="166" fontId="32" fillId="12" borderId="11" xfId="0" applyNumberFormat="1" applyFont="1" applyFill="1" applyBorder="1" applyAlignment="1">
      <alignment horizontal="center" vertical="center" wrapText="1"/>
    </xf>
    <xf numFmtId="0" fontId="13" fillId="12" borderId="11" xfId="0" applyFont="1" applyFill="1" applyBorder="1" applyAlignment="1">
      <alignment vertical="center" wrapText="1"/>
    </xf>
    <xf numFmtId="3" fontId="32" fillId="8" borderId="11" xfId="0" applyNumberFormat="1" applyFont="1" applyFill="1" applyBorder="1" applyAlignment="1">
      <alignment horizontal="center" vertical="top"/>
    </xf>
    <xf numFmtId="3" fontId="33" fillId="0" borderId="11" xfId="0" applyNumberFormat="1" applyFont="1" applyBorder="1" applyAlignment="1">
      <alignment horizontal="center" vertical="top"/>
    </xf>
    <xf numFmtId="3" fontId="33" fillId="3" borderId="11" xfId="0" applyNumberFormat="1" applyFont="1" applyFill="1" applyBorder="1" applyAlignment="1">
      <alignment horizontal="right" vertical="top"/>
    </xf>
    <xf numFmtId="164" fontId="32" fillId="0" borderId="11" xfId="0" applyNumberFormat="1" applyFont="1" applyBorder="1" applyAlignment="1">
      <alignment horizontal="center" vertical="top"/>
    </xf>
    <xf numFmtId="3" fontId="10" fillId="0" borderId="11" xfId="0" applyNumberFormat="1" applyFont="1" applyBorder="1" applyAlignment="1">
      <alignment horizontal="center" vertical="center"/>
    </xf>
    <xf numFmtId="0" fontId="13" fillId="3" borderId="11" xfId="0" applyFont="1" applyFill="1" applyBorder="1" applyAlignment="1">
      <alignment vertical="top"/>
    </xf>
    <xf numFmtId="3" fontId="33" fillId="3" borderId="11" xfId="0" applyNumberFormat="1" applyFont="1" applyFill="1" applyBorder="1" applyAlignment="1">
      <alignment horizontal="center" vertical="center"/>
    </xf>
    <xf numFmtId="3" fontId="13" fillId="3" borderId="11" xfId="0" applyNumberFormat="1" applyFont="1" applyFill="1" applyBorder="1" applyAlignment="1">
      <alignment horizontal="center" vertical="center"/>
    </xf>
    <xf numFmtId="15" fontId="13" fillId="3" borderId="11" xfId="0" applyNumberFormat="1" applyFont="1" applyFill="1" applyBorder="1" applyAlignment="1">
      <alignment horizontal="center" vertical="top"/>
    </xf>
    <xf numFmtId="3" fontId="32" fillId="8" borderId="11" xfId="0" applyNumberFormat="1" applyFont="1" applyFill="1" applyBorder="1" applyAlignment="1">
      <alignment horizontal="center" vertical="center"/>
    </xf>
    <xf numFmtId="3" fontId="33" fillId="0" borderId="11" xfId="0" applyNumberFormat="1" applyFont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top"/>
    </xf>
    <xf numFmtId="3" fontId="10" fillId="0" borderId="11" xfId="0" applyNumberFormat="1" applyFont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vertical="top"/>
    </xf>
    <xf numFmtId="164" fontId="10" fillId="0" borderId="11" xfId="0" applyNumberFormat="1" applyFont="1" applyBorder="1" applyAlignment="1">
      <alignment horizontal="right" vertical="top"/>
    </xf>
    <xf numFmtId="14" fontId="32" fillId="3" borderId="13" xfId="0" applyNumberFormat="1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164" fontId="10" fillId="0" borderId="22" xfId="0" applyNumberFormat="1" applyFont="1" applyBorder="1" applyAlignment="1">
      <alignment horizontal="center" vertical="top"/>
    </xf>
    <xf numFmtId="14" fontId="32" fillId="3" borderId="11" xfId="0" applyNumberFormat="1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14" fontId="29" fillId="3" borderId="11" xfId="0" applyNumberFormat="1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3" fontId="10" fillId="3" borderId="11" xfId="0" applyNumberFormat="1" applyFont="1" applyFill="1" applyBorder="1" applyAlignment="1">
      <alignment horizontal="center" vertical="top"/>
    </xf>
    <xf numFmtId="3" fontId="9" fillId="3" borderId="11" xfId="0" applyNumberFormat="1" applyFont="1" applyFill="1" applyBorder="1" applyAlignment="1">
      <alignment horizontal="center" vertical="top"/>
    </xf>
    <xf numFmtId="3" fontId="9" fillId="0" borderId="11" xfId="0" applyNumberFormat="1" applyFont="1" applyBorder="1" applyAlignment="1">
      <alignment horizontal="center" vertical="center"/>
    </xf>
    <xf numFmtId="14" fontId="30" fillId="12" borderId="11" xfId="0" applyNumberFormat="1" applyFont="1" applyFill="1" applyBorder="1" applyAlignment="1">
      <alignment horizontal="center" vertical="center" wrapText="1"/>
    </xf>
    <xf numFmtId="0" fontId="29" fillId="12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top"/>
    </xf>
    <xf numFmtId="3" fontId="10" fillId="3" borderId="15" xfId="0" applyNumberFormat="1" applyFont="1" applyFill="1" applyBorder="1" applyAlignment="1">
      <alignment horizontal="center" vertical="center"/>
    </xf>
    <xf numFmtId="3" fontId="3" fillId="3" borderId="15" xfId="0" applyNumberFormat="1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top"/>
    </xf>
    <xf numFmtId="3" fontId="3" fillId="0" borderId="15" xfId="0" applyNumberFormat="1" applyFont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14" fontId="30" fillId="0" borderId="19" xfId="0" applyNumberFormat="1" applyFont="1" applyBorder="1" applyAlignment="1">
      <alignment horizontal="center" vertical="center" wrapText="1"/>
    </xf>
    <xf numFmtId="3" fontId="9" fillId="3" borderId="21" xfId="0" applyNumberFormat="1" applyFont="1" applyFill="1" applyBorder="1" applyAlignment="1">
      <alignment horizontal="center" vertical="center"/>
    </xf>
    <xf numFmtId="3" fontId="9" fillId="3" borderId="13" xfId="0" applyNumberFormat="1" applyFont="1" applyFill="1" applyBorder="1" applyAlignment="1">
      <alignment horizontal="center" vertical="center"/>
    </xf>
    <xf numFmtId="3" fontId="9" fillId="3" borderId="22" xfId="0" applyNumberFormat="1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3" fontId="10" fillId="0" borderId="21" xfId="0" applyNumberFormat="1" applyFont="1" applyBorder="1" applyAlignment="1">
      <alignment horizontal="center" vertical="center"/>
    </xf>
    <xf numFmtId="3" fontId="10" fillId="0" borderId="22" xfId="0" applyNumberFormat="1" applyFont="1" applyBorder="1" applyAlignment="1">
      <alignment horizontal="center" vertical="center"/>
    </xf>
    <xf numFmtId="0" fontId="0" fillId="4" borderId="21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3" fillId="3" borderId="12" xfId="0" applyNumberFormat="1" applyFont="1" applyFill="1" applyBorder="1" applyAlignment="1">
      <alignment horizontal="center" vertical="center"/>
    </xf>
    <xf numFmtId="3" fontId="3" fillId="3" borderId="29" xfId="0" applyNumberFormat="1" applyFont="1" applyFill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23" xfId="0" applyFont="1" applyFill="1" applyBorder="1" applyAlignment="1">
      <alignment horizontal="left" vertical="center"/>
    </xf>
    <xf numFmtId="0" fontId="15" fillId="0" borderId="23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8" fillId="4" borderId="57" xfId="0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59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6" fillId="8" borderId="19" xfId="0" applyFont="1" applyFill="1" applyBorder="1" applyAlignment="1">
      <alignment horizontal="center" vertical="center"/>
    </xf>
    <xf numFmtId="0" fontId="26" fillId="7" borderId="38" xfId="0" applyFont="1" applyFill="1" applyBorder="1" applyAlignment="1">
      <alignment horizontal="center" vertical="center" wrapText="1"/>
    </xf>
    <xf numFmtId="0" fontId="26" fillId="7" borderId="54" xfId="0" applyFont="1" applyFill="1" applyBorder="1" applyAlignment="1">
      <alignment horizontal="center" vertical="center" wrapText="1"/>
    </xf>
    <xf numFmtId="0" fontId="26" fillId="7" borderId="51" xfId="0" applyFont="1" applyFill="1" applyBorder="1" applyAlignment="1">
      <alignment horizontal="center" vertical="center" wrapText="1"/>
    </xf>
    <xf numFmtId="0" fontId="26" fillId="7" borderId="35" xfId="0" applyFont="1" applyFill="1" applyBorder="1" applyAlignment="1">
      <alignment horizontal="center" vertical="center" wrapText="1"/>
    </xf>
    <xf numFmtId="0" fontId="26" fillId="7" borderId="23" xfId="0" applyFont="1" applyFill="1" applyBorder="1" applyAlignment="1">
      <alignment horizontal="center" vertical="center" wrapText="1"/>
    </xf>
    <xf numFmtId="0" fontId="26" fillId="7" borderId="5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6" fillId="7" borderId="19" xfId="0" applyFont="1" applyFill="1" applyBorder="1" applyAlignment="1">
      <alignment horizontal="center" vertical="center"/>
    </xf>
    <xf numFmtId="0" fontId="26" fillId="7" borderId="21" xfId="0" applyFont="1" applyFill="1" applyBorder="1" applyAlignment="1">
      <alignment horizontal="center" vertical="center" wrapText="1"/>
    </xf>
    <xf numFmtId="0" fontId="26" fillId="7" borderId="13" xfId="0" applyFont="1" applyFill="1" applyBorder="1" applyAlignment="1">
      <alignment horizontal="center" vertical="center" wrapText="1"/>
    </xf>
    <xf numFmtId="0" fontId="26" fillId="7" borderId="22" xfId="0" applyFont="1" applyFill="1" applyBorder="1" applyAlignment="1">
      <alignment horizontal="center" vertical="center" wrapText="1"/>
    </xf>
    <xf numFmtId="0" fontId="26" fillId="7" borderId="19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right" indent="1"/>
    </xf>
    <xf numFmtId="0" fontId="27" fillId="0" borderId="19" xfId="0" applyFont="1" applyBorder="1" applyAlignment="1">
      <alignment horizontal="center" vertical="center"/>
    </xf>
    <xf numFmtId="0" fontId="26" fillId="7" borderId="36" xfId="0" applyFont="1" applyFill="1" applyBorder="1" applyAlignment="1">
      <alignment horizontal="center" vertical="center" wrapText="1"/>
    </xf>
    <xf numFmtId="0" fontId="26" fillId="7" borderId="53" xfId="0" applyFont="1" applyFill="1" applyBorder="1" applyAlignment="1">
      <alignment horizontal="center" vertical="center" wrapText="1"/>
    </xf>
    <xf numFmtId="0" fontId="26" fillId="7" borderId="37" xfId="0" applyFont="1" applyFill="1" applyBorder="1" applyAlignment="1">
      <alignment horizontal="center" vertical="center" wrapText="1"/>
    </xf>
    <xf numFmtId="3" fontId="3" fillId="3" borderId="26" xfId="0" applyNumberFormat="1" applyFont="1" applyFill="1" applyBorder="1" applyAlignment="1">
      <alignment horizontal="center" vertical="center"/>
    </xf>
    <xf numFmtId="3" fontId="3" fillId="3" borderId="27" xfId="0" applyNumberFormat="1" applyFont="1" applyFill="1" applyBorder="1" applyAlignment="1">
      <alignment horizontal="center" vertical="center"/>
    </xf>
    <xf numFmtId="3" fontId="3" fillId="3" borderId="28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7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strike val="0"/>
        <outline val="0"/>
        <shadow val="0"/>
        <u val="none"/>
        <vertAlign val="baseline"/>
        <sz val="20"/>
        <color auto="1"/>
        <name val="Calibri"/>
        <scheme val="minor"/>
      </font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strike val="0"/>
        <outline val="0"/>
        <shadow val="0"/>
        <u val="none"/>
        <vertAlign val="baseline"/>
        <sz val="20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20"/>
        <color auto="1"/>
        <name val="Tahoma"/>
        <scheme val="none"/>
      </font>
      <numFmt numFmtId="165" formatCode="_-* #,##0_-;\-* #,##0_-;_-* &quot;-&quot;_-;_-@_-"/>
      <fill>
        <patternFill patternType="solid">
          <fgColor indexed="64"/>
          <bgColor rgb="FF00B0F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20"/>
        <color auto="1"/>
        <name val="Tahoma"/>
        <scheme val="none"/>
      </font>
      <numFmt numFmtId="165" formatCode="_-* #,##0_-;\-* #,##0_-;_-* &quot;-&quot;_-;_-@_-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20"/>
        <color auto="1"/>
        <name val="Tahoma"/>
        <scheme val="none"/>
      </font>
      <numFmt numFmtId="165" formatCode="_-* #,##0_-;\-* #,##0_-;_-* &quot;-&quot;_-;_-@_-"/>
      <fill>
        <patternFill patternType="solid">
          <fgColor indexed="64"/>
          <bgColor theme="9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20"/>
        <color auto="1"/>
        <name val="Tahoma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2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2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20"/>
        <color auto="1"/>
        <name val="Tahoma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ahom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20"/>
        <color auto="1"/>
        <name val="Tahom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20"/>
        <color auto="1"/>
        <name val="Calibri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20"/>
        <color theme="1"/>
        <name val="Calibri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theme" Target="theme/theme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styles" Target="styles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externalLink" Target="externalLinks/externalLink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1295400</xdr:colOff>
      <xdr:row>1</xdr:row>
      <xdr:rowOff>158638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581DB9-D97F-4442-A76E-FA9DB386E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638" t="34114" r="54173" b="54045"/>
        <a:stretch>
          <a:fillRect/>
        </a:stretch>
      </xdr:blipFill>
      <xdr:spPr bwMode="auto">
        <a:xfrm>
          <a:off x="28575" y="47625"/>
          <a:ext cx="1655445" cy="3777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38</xdr:row>
      <xdr:rowOff>104775</xdr:rowOff>
    </xdr:from>
    <xdr:to>
      <xdr:col>1</xdr:col>
      <xdr:colOff>1323975</xdr:colOff>
      <xdr:row>39</xdr:row>
      <xdr:rowOff>215788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44E8B7-29DC-4DA1-9AEA-028E3CDA4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638" t="34114" r="54173" b="54045"/>
        <a:stretch>
          <a:fillRect/>
        </a:stretch>
      </xdr:blipFill>
      <xdr:spPr bwMode="auto">
        <a:xfrm>
          <a:off x="57150" y="3930015"/>
          <a:ext cx="1655445" cy="3777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59</xdr:row>
      <xdr:rowOff>104775</xdr:rowOff>
    </xdr:from>
    <xdr:to>
      <xdr:col>2</xdr:col>
      <xdr:colOff>180975</xdr:colOff>
      <xdr:row>60</xdr:row>
      <xdr:rowOff>215788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F1276D-2887-4503-A1D3-528F2E7F2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638" t="34114" r="54173" b="54045"/>
        <a:stretch>
          <a:fillRect/>
        </a:stretch>
      </xdr:blipFill>
      <xdr:spPr bwMode="auto">
        <a:xfrm>
          <a:off x="388620" y="7991475"/>
          <a:ext cx="1689735" cy="3777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82</xdr:row>
      <xdr:rowOff>104775</xdr:rowOff>
    </xdr:from>
    <xdr:to>
      <xdr:col>2</xdr:col>
      <xdr:colOff>180975</xdr:colOff>
      <xdr:row>83</xdr:row>
      <xdr:rowOff>215788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16BA895-C0E2-4D28-BB19-5B9882FF9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638" t="34114" r="54173" b="54045"/>
        <a:stretch>
          <a:fillRect/>
        </a:stretch>
      </xdr:blipFill>
      <xdr:spPr bwMode="auto">
        <a:xfrm>
          <a:off x="388620" y="12418695"/>
          <a:ext cx="1689735" cy="3777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104</xdr:row>
      <xdr:rowOff>104775</xdr:rowOff>
    </xdr:from>
    <xdr:to>
      <xdr:col>2</xdr:col>
      <xdr:colOff>180975</xdr:colOff>
      <xdr:row>105</xdr:row>
      <xdr:rowOff>215788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A977014-8998-47AA-9D14-82AACB99F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638" t="34114" r="54173" b="54045"/>
        <a:stretch>
          <a:fillRect/>
        </a:stretch>
      </xdr:blipFill>
      <xdr:spPr bwMode="auto">
        <a:xfrm>
          <a:off x="388620" y="16663035"/>
          <a:ext cx="1689735" cy="3777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126</xdr:row>
      <xdr:rowOff>104775</xdr:rowOff>
    </xdr:from>
    <xdr:to>
      <xdr:col>2</xdr:col>
      <xdr:colOff>180975</xdr:colOff>
      <xdr:row>127</xdr:row>
      <xdr:rowOff>215788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A7E48C0-3D59-47E3-9C94-D695E4932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638" t="34114" r="54173" b="54045"/>
        <a:stretch>
          <a:fillRect/>
        </a:stretch>
      </xdr:blipFill>
      <xdr:spPr bwMode="auto">
        <a:xfrm>
          <a:off x="388620" y="20907375"/>
          <a:ext cx="1689735" cy="3777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149</xdr:row>
      <xdr:rowOff>104775</xdr:rowOff>
    </xdr:from>
    <xdr:to>
      <xdr:col>2</xdr:col>
      <xdr:colOff>180975</xdr:colOff>
      <xdr:row>150</xdr:row>
      <xdr:rowOff>215788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8CF43BC-4C4C-4442-A881-5D4C624F5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638" t="34114" r="54173" b="54045"/>
        <a:stretch>
          <a:fillRect/>
        </a:stretch>
      </xdr:blipFill>
      <xdr:spPr bwMode="auto">
        <a:xfrm>
          <a:off x="388620" y="25334595"/>
          <a:ext cx="1689735" cy="3777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170</xdr:row>
      <xdr:rowOff>104775</xdr:rowOff>
    </xdr:from>
    <xdr:to>
      <xdr:col>2</xdr:col>
      <xdr:colOff>180975</xdr:colOff>
      <xdr:row>171</xdr:row>
      <xdr:rowOff>215788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4361785-14BB-4DD9-9F29-895756A44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638" t="34114" r="54173" b="54045"/>
        <a:stretch>
          <a:fillRect/>
        </a:stretch>
      </xdr:blipFill>
      <xdr:spPr bwMode="auto">
        <a:xfrm>
          <a:off x="388620" y="29396055"/>
          <a:ext cx="1689735" cy="3777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192</xdr:row>
      <xdr:rowOff>104775</xdr:rowOff>
    </xdr:from>
    <xdr:to>
      <xdr:col>2</xdr:col>
      <xdr:colOff>180975</xdr:colOff>
      <xdr:row>193</xdr:row>
      <xdr:rowOff>215788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67C56D-70A7-4910-832D-7161D88DA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638" t="34114" r="54173" b="54045"/>
        <a:stretch>
          <a:fillRect/>
        </a:stretch>
      </xdr:blipFill>
      <xdr:spPr bwMode="auto">
        <a:xfrm>
          <a:off x="388620" y="33640395"/>
          <a:ext cx="1689735" cy="3777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215</xdr:row>
      <xdr:rowOff>104775</xdr:rowOff>
    </xdr:from>
    <xdr:to>
      <xdr:col>2</xdr:col>
      <xdr:colOff>180975</xdr:colOff>
      <xdr:row>216</xdr:row>
      <xdr:rowOff>215788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7296A42-9BFF-4FEC-A728-EFEF90741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638" t="34114" r="54173" b="54045"/>
        <a:stretch>
          <a:fillRect/>
        </a:stretch>
      </xdr:blipFill>
      <xdr:spPr bwMode="auto">
        <a:xfrm>
          <a:off x="388620" y="38090475"/>
          <a:ext cx="1689735" cy="3777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240</xdr:row>
      <xdr:rowOff>104775</xdr:rowOff>
    </xdr:from>
    <xdr:to>
      <xdr:col>2</xdr:col>
      <xdr:colOff>180975</xdr:colOff>
      <xdr:row>241</xdr:row>
      <xdr:rowOff>215788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60F81FA-323A-4518-9FCA-AC537CFEB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638" t="34114" r="54173" b="54045"/>
        <a:stretch>
          <a:fillRect/>
        </a:stretch>
      </xdr:blipFill>
      <xdr:spPr bwMode="auto">
        <a:xfrm>
          <a:off x="388620" y="43020615"/>
          <a:ext cx="1689735" cy="3777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ALL%20GUDANG%20LOGISTIK%20SURALAY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/LAPORAN%20ENVIRO%20(%20solar%20-%20air%20galon%20-%20bbm%20dl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 LAPORAN"/>
      <sheetName val="IN"/>
      <sheetName val="OUT"/>
      <sheetName val="PRINT LAPORAN (2)"/>
      <sheetName val="DATA ALL GUDANG LOGISTIK SURALA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ar"/>
      <sheetName val="Diagram Solar"/>
      <sheetName val="Air Galon"/>
      <sheetName val="Oli Hydraulic telus 68"/>
      <sheetName val="Oli Mesin Sae 10"/>
      <sheetName val="Oli Mesin Sae 40"/>
      <sheetName val="Monitoring BBM"/>
      <sheetName val="Monitoring Air Bersih"/>
      <sheetName val="Monitoring LPG - Oxig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AM12">
            <v>1</v>
          </cell>
        </row>
        <row r="33">
          <cell r="AM33">
            <v>3</v>
          </cell>
        </row>
        <row r="34">
          <cell r="AM34">
            <v>2</v>
          </cell>
        </row>
        <row r="54">
          <cell r="AM54">
            <v>1</v>
          </cell>
        </row>
        <row r="55">
          <cell r="AM55">
            <v>1</v>
          </cell>
        </row>
        <row r="77">
          <cell r="AM77">
            <v>4</v>
          </cell>
        </row>
        <row r="78">
          <cell r="AM78">
            <v>1</v>
          </cell>
        </row>
        <row r="100">
          <cell r="AM100">
            <v>1</v>
          </cell>
        </row>
        <row r="121">
          <cell r="AM121">
            <v>2</v>
          </cell>
        </row>
        <row r="122">
          <cell r="AM122">
            <v>1</v>
          </cell>
        </row>
        <row r="144">
          <cell r="AM144">
            <v>1</v>
          </cell>
        </row>
        <row r="145">
          <cell r="AM145">
            <v>1</v>
          </cell>
        </row>
        <row r="165">
          <cell r="AM165">
            <v>2</v>
          </cell>
        </row>
        <row r="166">
          <cell r="AM166">
            <v>1</v>
          </cell>
        </row>
        <row r="187">
          <cell r="AM187">
            <v>1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STOK5" displayName="TBL_STOK5" ref="A5:K753" totalsRowShown="0" headerRowDxfId="14" dataDxfId="13">
  <autoFilter ref="A5:K753" xr:uid="{00000000-0009-0000-0100-000001000000}"/>
  <sortState xmlns:xlrd2="http://schemas.microsoft.com/office/spreadsheetml/2017/richdata2" ref="A76:K761">
    <sortCondition ref="D5:D764"/>
  </sortState>
  <tableColumns count="11">
    <tableColumn id="1" xr3:uid="{00000000-0010-0000-0000-000001000000}" name="Detail Katagori" dataDxfId="12"/>
    <tableColumn id="16" xr3:uid="{00000000-0010-0000-0000-000010000000}" name="Kategori" dataDxfId="11"/>
    <tableColumn id="8" xr3:uid="{00000000-0010-0000-0000-000008000000}" name="Kode Material" dataDxfId="10"/>
    <tableColumn id="2" xr3:uid="{00000000-0010-0000-0000-000002000000}" name="Detail Nama Barang" dataDxfId="9"/>
    <tableColumn id="4" xr3:uid="{00000000-0010-0000-0000-000004000000}" name="Satuan" dataDxfId="8"/>
    <tableColumn id="9" xr3:uid="{00000000-0010-0000-0000-000009000000}" name="Stok Alat Awal" dataDxfId="7" dataCellStyle="Comma [0]"/>
    <tableColumn id="12" xr3:uid="{00000000-0010-0000-0000-00000C000000}" name="Alat In" dataDxfId="6" dataCellStyle="Comma [0]">
      <calculatedColumnFormula>SUMIF([1]!Table13[Kode Barang],TBL_STOK5[[#This Row],[Kode Material]],[1]!Table13[Jumlah])</calculatedColumnFormula>
    </tableColumn>
    <tableColumn id="10" xr3:uid="{00000000-0010-0000-0000-00000A000000}" name="Alat Out" dataDxfId="5" dataCellStyle="Comma [0]">
      <calculatedColumnFormula>SUMIF([1]!Table134[Kode Barang],TBL_STOK5[[#This Row],[Kode Material]],[1]!Table134[Jumlah])</calculatedColumnFormula>
    </tableColumn>
    <tableColumn id="11" xr3:uid="{00000000-0010-0000-0000-00000B000000}" name="Stok Akhir" dataDxfId="4" dataCellStyle="Comma [0]">
      <calculatedColumnFormula>TBL_STOK5[[#This Row],[Stok Alat Awal]]+TBL_STOK5[[#This Row],[Alat In]]-TBL_STOK5[[#This Row],[Alat Out]]</calculatedColumnFormula>
    </tableColumn>
    <tableColumn id="5" xr3:uid="{00000000-0010-0000-0000-000005000000}" name="Keterangan/PENGGUNAAN/ asal barang / lokasi di site" dataDxfId="3" dataCellStyle="Comma [0]"/>
    <tableColumn id="14" xr3:uid="{00000000-0010-0000-0000-00000E000000}" name="Keterangan2" dataDxfId="2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6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0"/>
  <sheetViews>
    <sheetView topLeftCell="A34" workbookViewId="0">
      <selection activeCell="J34" sqref="J34"/>
    </sheetView>
  </sheetViews>
  <sheetFormatPr defaultColWidth="8.85546875" defaultRowHeight="15"/>
  <cols>
    <col min="1" max="1" width="1.28515625" customWidth="1"/>
    <col min="2" max="2" width="5" customWidth="1"/>
    <col min="3" max="4" width="19.28515625" customWidth="1"/>
    <col min="5" max="5" width="20.7109375" customWidth="1"/>
    <col min="6" max="6" width="14.42578125" customWidth="1"/>
    <col min="7" max="7" width="10.28515625" hidden="1" customWidth="1"/>
  </cols>
  <sheetData>
    <row r="1" spans="2:7">
      <c r="B1" s="1"/>
      <c r="C1" s="1"/>
      <c r="D1" s="1"/>
      <c r="E1" s="1"/>
    </row>
    <row r="2" spans="2:7" ht="20.25">
      <c r="B2" s="562"/>
      <c r="C2" s="562"/>
      <c r="D2" s="562"/>
      <c r="E2" s="562"/>
      <c r="F2" s="562"/>
      <c r="G2" s="562"/>
    </row>
    <row r="3" spans="2:7" ht="6" customHeight="1"/>
    <row r="4" spans="2:7" ht="15" customHeight="1">
      <c r="B4" s="387"/>
      <c r="C4" s="387"/>
      <c r="D4" s="387"/>
      <c r="E4" s="387"/>
      <c r="F4" s="387"/>
      <c r="G4" s="387"/>
    </row>
    <row r="5" spans="2:7" ht="15" customHeight="1">
      <c r="B5" s="387"/>
      <c r="C5" s="387"/>
      <c r="D5" s="387"/>
      <c r="E5" s="387"/>
      <c r="F5" s="387"/>
      <c r="G5" s="387"/>
    </row>
    <row r="6" spans="2:7">
      <c r="F6" s="187"/>
      <c r="G6" s="187"/>
    </row>
    <row r="7" spans="2:7">
      <c r="B7" s="382"/>
      <c r="C7" s="383"/>
      <c r="D7" s="383"/>
      <c r="E7" s="383"/>
      <c r="F7" s="384"/>
      <c r="G7" s="384"/>
    </row>
    <row r="8" spans="2:7">
      <c r="B8" s="382"/>
      <c r="C8" s="383" t="s">
        <v>2398</v>
      </c>
      <c r="D8" s="383"/>
      <c r="E8" s="383"/>
      <c r="F8" s="384"/>
      <c r="G8" s="384"/>
    </row>
    <row r="9" spans="2:7">
      <c r="B9" s="382"/>
      <c r="C9" s="383"/>
      <c r="D9" s="383"/>
      <c r="E9" s="383"/>
      <c r="F9" s="384"/>
      <c r="G9" s="384"/>
    </row>
    <row r="10" spans="2:7">
      <c r="B10" s="382"/>
      <c r="C10" s="383"/>
      <c r="D10" s="383"/>
      <c r="E10" s="383"/>
      <c r="F10" s="384"/>
      <c r="G10" s="384"/>
    </row>
    <row r="11" spans="2:7">
      <c r="B11" s="388" t="s">
        <v>0</v>
      </c>
      <c r="C11" s="388" t="s">
        <v>2399</v>
      </c>
      <c r="D11" s="388"/>
      <c r="E11" s="388"/>
      <c r="F11" s="388" t="s">
        <v>2400</v>
      </c>
      <c r="G11" s="388" t="s">
        <v>2401</v>
      </c>
    </row>
    <row r="12" spans="2:7">
      <c r="B12" s="388">
        <v>1</v>
      </c>
      <c r="C12" s="391" t="s">
        <v>2402</v>
      </c>
      <c r="D12" s="391"/>
      <c r="E12" s="391"/>
      <c r="F12" s="391" t="s">
        <v>2403</v>
      </c>
      <c r="G12" s="392">
        <v>26000000</v>
      </c>
    </row>
    <row r="13" spans="2:7">
      <c r="B13" s="388"/>
      <c r="C13" s="391"/>
      <c r="D13" s="391"/>
      <c r="E13" s="391"/>
      <c r="F13" s="391" t="s">
        <v>2404</v>
      </c>
      <c r="G13" s="392">
        <v>26000000</v>
      </c>
    </row>
    <row r="14" spans="2:7">
      <c r="B14" s="388">
        <v>2</v>
      </c>
      <c r="C14" s="391" t="s">
        <v>2405</v>
      </c>
      <c r="D14" s="391"/>
      <c r="E14" s="391"/>
      <c r="F14" s="391" t="s">
        <v>2406</v>
      </c>
      <c r="G14" s="392">
        <v>26000000</v>
      </c>
    </row>
    <row r="15" spans="2:7">
      <c r="B15" s="388"/>
      <c r="C15" s="391"/>
      <c r="D15" s="391"/>
      <c r="E15" s="391"/>
      <c r="F15" s="391" t="s">
        <v>2407</v>
      </c>
      <c r="G15" s="392">
        <v>26000000</v>
      </c>
    </row>
    <row r="16" spans="2:7">
      <c r="B16" s="388">
        <v>3</v>
      </c>
      <c r="C16" s="391" t="s">
        <v>2408</v>
      </c>
      <c r="D16" s="391"/>
      <c r="E16" s="391"/>
      <c r="F16" s="391" t="s">
        <v>2403</v>
      </c>
      <c r="G16" s="392">
        <v>26000000</v>
      </c>
    </row>
    <row r="17" spans="2:14">
      <c r="B17" s="388"/>
      <c r="C17" s="391"/>
      <c r="D17" s="391"/>
      <c r="E17" s="391"/>
      <c r="F17" s="391" t="s">
        <v>2404</v>
      </c>
      <c r="G17" s="392">
        <v>26000000</v>
      </c>
    </row>
    <row r="18" spans="2:14">
      <c r="B18" s="388">
        <v>4</v>
      </c>
      <c r="C18" s="389" t="s">
        <v>2409</v>
      </c>
      <c r="D18" s="389"/>
      <c r="E18" s="389"/>
      <c r="F18" s="389" t="s">
        <v>2410</v>
      </c>
      <c r="G18" s="390">
        <v>13866667</v>
      </c>
    </row>
    <row r="19" spans="2:14">
      <c r="B19" s="388">
        <v>5</v>
      </c>
      <c r="C19" s="391" t="s">
        <v>2411</v>
      </c>
      <c r="D19" s="391"/>
      <c r="E19" s="391"/>
      <c r="F19" s="391" t="s">
        <v>2403</v>
      </c>
      <c r="G19" s="392">
        <v>26000000</v>
      </c>
    </row>
    <row r="20" spans="2:14">
      <c r="B20" s="388"/>
      <c r="C20" s="391"/>
      <c r="D20" s="391"/>
      <c r="E20" s="391"/>
      <c r="F20" s="391" t="s">
        <v>2404</v>
      </c>
      <c r="G20" s="392">
        <v>26000000</v>
      </c>
    </row>
    <row r="21" spans="2:14">
      <c r="B21" s="388">
        <v>6</v>
      </c>
      <c r="C21" s="391" t="s">
        <v>2412</v>
      </c>
      <c r="D21" s="391"/>
      <c r="E21" s="391"/>
      <c r="F21" s="391" t="s">
        <v>2403</v>
      </c>
      <c r="G21" s="392">
        <v>26000000</v>
      </c>
    </row>
    <row r="22" spans="2:14">
      <c r="B22" s="388"/>
      <c r="C22" s="391"/>
      <c r="D22" s="391"/>
      <c r="E22" s="391"/>
      <c r="F22" s="391" t="s">
        <v>2404</v>
      </c>
      <c r="G22" s="392">
        <v>26000000</v>
      </c>
    </row>
    <row r="23" spans="2:14">
      <c r="B23" s="388">
        <v>7</v>
      </c>
      <c r="C23" s="389" t="s">
        <v>2413</v>
      </c>
      <c r="D23" s="389"/>
      <c r="E23" s="389"/>
      <c r="F23" s="389" t="s">
        <v>2403</v>
      </c>
      <c r="G23" s="390">
        <v>26000000</v>
      </c>
    </row>
    <row r="24" spans="2:14">
      <c r="B24" s="382"/>
      <c r="C24" s="383"/>
      <c r="D24" s="383"/>
      <c r="E24" s="383"/>
      <c r="F24" s="384"/>
      <c r="G24" s="384"/>
    </row>
    <row r="25" spans="2:14">
      <c r="B25" s="382"/>
      <c r="C25" s="382"/>
      <c r="D25" s="382"/>
      <c r="E25" s="382"/>
      <c r="F25" s="384"/>
      <c r="G25" s="384"/>
    </row>
    <row r="26" spans="2:14">
      <c r="B26" s="385"/>
      <c r="C26" s="385"/>
      <c r="D26" s="385"/>
      <c r="E26" s="385"/>
      <c r="F26" s="386"/>
      <c r="G26" s="386"/>
    </row>
    <row r="27" spans="2:14">
      <c r="B27" t="s">
        <v>4</v>
      </c>
    </row>
    <row r="29" spans="2:14">
      <c r="B29" s="1" t="s">
        <v>5</v>
      </c>
    </row>
    <row r="30" spans="2:14" ht="18.75">
      <c r="B30" s="563" t="s">
        <v>6</v>
      </c>
      <c r="C30" s="563"/>
      <c r="D30" s="563"/>
      <c r="E30" s="563"/>
      <c r="F30" s="563"/>
      <c r="G30" s="563"/>
      <c r="H30" s="563"/>
      <c r="I30" s="563"/>
      <c r="J30" s="563"/>
      <c r="K30" s="563"/>
      <c r="L30" s="563"/>
      <c r="M30" s="563"/>
      <c r="N30" s="563"/>
    </row>
    <row r="31" spans="2:14">
      <c r="B31" s="1"/>
    </row>
    <row r="32" spans="2:14">
      <c r="B32" s="14" t="s">
        <v>12</v>
      </c>
    </row>
    <row r="33" spans="2:14">
      <c r="B33" s="14"/>
    </row>
    <row r="34" spans="2:14">
      <c r="B34" s="14" t="s">
        <v>8</v>
      </c>
    </row>
    <row r="35" spans="2:14">
      <c r="B35" s="14"/>
    </row>
    <row r="36" spans="2:14">
      <c r="B36" s="14" t="s">
        <v>9</v>
      </c>
    </row>
    <row r="37" spans="2:14" ht="15.75">
      <c r="B37" s="564"/>
      <c r="C37" s="564"/>
      <c r="D37" s="564"/>
      <c r="E37" s="564"/>
      <c r="F37" s="564"/>
      <c r="G37" s="564"/>
      <c r="H37" s="564"/>
      <c r="I37" s="564"/>
      <c r="J37" s="564"/>
      <c r="K37" s="564"/>
      <c r="L37" s="564"/>
      <c r="M37" s="564"/>
      <c r="N37" s="564"/>
    </row>
    <row r="38" spans="2:14" ht="15.75">
      <c r="B38" s="560" t="s">
        <v>0</v>
      </c>
      <c r="C38" s="560" t="s">
        <v>13</v>
      </c>
      <c r="D38" s="565" t="s">
        <v>2399</v>
      </c>
      <c r="E38" s="565" t="s">
        <v>2416</v>
      </c>
      <c r="F38" s="559" t="s">
        <v>1774</v>
      </c>
      <c r="G38" s="559" t="s">
        <v>2078</v>
      </c>
      <c r="H38" s="567" t="s">
        <v>2381</v>
      </c>
      <c r="I38" s="559" t="s">
        <v>1776</v>
      </c>
      <c r="J38" s="560" t="s">
        <v>15</v>
      </c>
      <c r="K38" s="560"/>
      <c r="L38" s="560"/>
      <c r="M38" s="560" t="s">
        <v>20</v>
      </c>
      <c r="N38" s="560"/>
    </row>
    <row r="39" spans="2:14" ht="15.75">
      <c r="B39" s="560"/>
      <c r="C39" s="560"/>
      <c r="D39" s="566"/>
      <c r="E39" s="566"/>
      <c r="F39" s="559"/>
      <c r="G39" s="559"/>
      <c r="H39" s="568"/>
      <c r="I39" s="559"/>
      <c r="J39" s="33" t="s">
        <v>1</v>
      </c>
      <c r="K39" s="33" t="s">
        <v>17</v>
      </c>
      <c r="L39" s="33" t="s">
        <v>2388</v>
      </c>
      <c r="M39" s="33" t="s">
        <v>19</v>
      </c>
      <c r="N39" s="33" t="s">
        <v>18</v>
      </c>
    </row>
    <row r="40" spans="2:14" ht="15.75">
      <c r="B40" s="152"/>
      <c r="C40" s="393"/>
      <c r="D40" s="394"/>
      <c r="E40" s="396"/>
      <c r="F40" s="330"/>
      <c r="G40" s="315"/>
      <c r="H40" s="318"/>
      <c r="I40" s="331"/>
      <c r="J40" s="268"/>
      <c r="K40" s="261"/>
      <c r="L40" s="278"/>
      <c r="M40" s="277"/>
      <c r="N40" s="283"/>
    </row>
    <row r="41" spans="2:14" ht="15.75">
      <c r="B41" s="152"/>
      <c r="C41" s="393"/>
      <c r="D41" s="394"/>
      <c r="E41" s="396"/>
      <c r="F41" s="315"/>
      <c r="G41" s="333"/>
      <c r="H41" s="318"/>
      <c r="I41" s="331"/>
      <c r="J41" s="268"/>
      <c r="K41" s="261"/>
      <c r="L41" s="260"/>
      <c r="M41" s="260"/>
      <c r="N41" s="260"/>
    </row>
    <row r="42" spans="2:14" ht="15.75">
      <c r="B42" s="152"/>
      <c r="C42" s="397"/>
      <c r="D42" s="398"/>
      <c r="E42" s="399"/>
      <c r="F42" s="315"/>
      <c r="G42" s="333"/>
      <c r="H42" s="332"/>
      <c r="I42" s="332"/>
      <c r="J42" s="282"/>
      <c r="K42" s="260"/>
      <c r="L42" s="260"/>
      <c r="M42" s="260"/>
      <c r="N42" s="260"/>
    </row>
    <row r="43" spans="2:14" ht="15.75">
      <c r="B43" s="152"/>
      <c r="C43" s="397"/>
      <c r="D43" s="398"/>
      <c r="E43" s="399"/>
      <c r="F43" s="315"/>
      <c r="G43" s="333"/>
      <c r="H43" s="332"/>
      <c r="I43" s="332"/>
      <c r="J43" s="282"/>
      <c r="K43" s="260"/>
      <c r="L43" s="260"/>
      <c r="M43" s="260"/>
      <c r="N43" s="260"/>
    </row>
    <row r="44" spans="2:14" ht="15.75">
      <c r="B44" s="152"/>
      <c r="C44" s="397"/>
      <c r="D44" s="398"/>
      <c r="E44" s="399"/>
      <c r="F44" s="315"/>
      <c r="G44" s="333"/>
      <c r="H44" s="332"/>
      <c r="I44" s="332"/>
      <c r="J44" s="282"/>
      <c r="K44" s="260"/>
      <c r="L44" s="260"/>
      <c r="M44" s="260"/>
      <c r="N44" s="260"/>
    </row>
    <row r="45" spans="2:14" ht="15.75">
      <c r="B45" s="152"/>
      <c r="C45" s="397"/>
      <c r="D45" s="398"/>
      <c r="E45" s="399"/>
      <c r="F45" s="315"/>
      <c r="G45" s="333"/>
      <c r="H45" s="332"/>
      <c r="I45" s="332"/>
      <c r="J45" s="282"/>
      <c r="K45" s="260"/>
      <c r="L45" s="260"/>
      <c r="M45" s="260"/>
      <c r="N45" s="260"/>
    </row>
    <row r="46" spans="2:14" ht="15.75">
      <c r="B46" s="152"/>
      <c r="C46" s="397"/>
      <c r="D46" s="398"/>
      <c r="E46" s="399"/>
      <c r="F46" s="315"/>
      <c r="G46" s="333"/>
      <c r="H46" s="332"/>
      <c r="I46" s="332"/>
      <c r="J46" s="282"/>
      <c r="K46" s="260"/>
      <c r="L46" s="260"/>
      <c r="M46" s="260"/>
      <c r="N46" s="260"/>
    </row>
    <row r="47" spans="2:14" ht="15.75">
      <c r="B47" s="152"/>
      <c r="C47" s="335"/>
      <c r="D47" s="395"/>
      <c r="E47" s="335"/>
      <c r="F47" s="315"/>
      <c r="G47" s="333"/>
      <c r="H47" s="332"/>
      <c r="I47" s="332"/>
      <c r="J47" s="282"/>
      <c r="K47" s="260"/>
      <c r="L47" s="260"/>
      <c r="M47" s="260"/>
      <c r="N47" s="260"/>
    </row>
    <row r="48" spans="2:14" ht="15.75">
      <c r="B48" s="152"/>
      <c r="C48" s="335"/>
      <c r="D48" s="398"/>
      <c r="E48" s="399"/>
      <c r="F48" s="315"/>
      <c r="G48" s="333"/>
      <c r="H48" s="332"/>
      <c r="I48" s="332"/>
      <c r="J48" s="282"/>
      <c r="K48" s="260"/>
      <c r="L48" s="260"/>
      <c r="M48" s="260"/>
      <c r="N48" s="260"/>
    </row>
    <row r="49" spans="2:14" ht="15.75">
      <c r="B49" s="152"/>
      <c r="C49" s="335"/>
      <c r="D49" s="398"/>
      <c r="E49" s="399"/>
      <c r="F49" s="315"/>
      <c r="G49" s="333"/>
      <c r="H49" s="332"/>
      <c r="I49" s="332"/>
      <c r="J49" s="282"/>
      <c r="K49" s="260"/>
      <c r="L49" s="260"/>
      <c r="M49" s="260"/>
      <c r="N49" s="260"/>
    </row>
    <row r="50" spans="2:14" ht="15.75">
      <c r="B50" s="152"/>
      <c r="C50" s="335"/>
      <c r="D50" s="335"/>
      <c r="E50" s="335"/>
      <c r="F50" s="315"/>
      <c r="G50" s="333"/>
      <c r="H50" s="332"/>
      <c r="I50" s="332"/>
      <c r="J50" s="282"/>
      <c r="K50" s="260"/>
      <c r="L50" s="260"/>
      <c r="M50" s="260"/>
      <c r="N50" s="260"/>
    </row>
    <row r="51" spans="2:14" ht="15.75">
      <c r="B51" s="152"/>
      <c r="C51" s="335"/>
      <c r="D51" s="335"/>
      <c r="E51" s="335"/>
      <c r="F51" s="315"/>
      <c r="G51" s="333"/>
      <c r="H51" s="332"/>
      <c r="I51" s="332"/>
      <c r="J51" s="282"/>
      <c r="K51" s="260"/>
      <c r="L51" s="260"/>
      <c r="M51" s="260"/>
      <c r="N51" s="260"/>
    </row>
    <row r="52" spans="2:14" ht="15.75">
      <c r="B52" s="152"/>
      <c r="C52" s="335"/>
      <c r="D52" s="335"/>
      <c r="E52" s="335"/>
      <c r="F52" s="315"/>
      <c r="G52" s="333"/>
      <c r="H52" s="332"/>
      <c r="I52" s="332"/>
      <c r="J52" s="282"/>
      <c r="K52" s="260"/>
      <c r="L52" s="260"/>
      <c r="M52" s="260"/>
      <c r="N52" s="260"/>
    </row>
    <row r="53" spans="2:14" ht="15.75">
      <c r="B53" s="152"/>
      <c r="C53" s="335"/>
      <c r="D53" s="335"/>
      <c r="E53" s="335"/>
      <c r="F53" s="315"/>
      <c r="G53" s="333"/>
      <c r="H53" s="332"/>
      <c r="I53" s="332"/>
      <c r="J53" s="282"/>
      <c r="K53" s="260"/>
      <c r="L53" s="260"/>
      <c r="M53" s="260"/>
      <c r="N53" s="260"/>
    </row>
    <row r="54" spans="2:14" ht="15.75">
      <c r="B54" s="152"/>
      <c r="C54" s="335"/>
      <c r="D54" s="335"/>
      <c r="E54" s="335"/>
      <c r="F54" s="315"/>
      <c r="G54" s="332"/>
      <c r="H54" s="332"/>
      <c r="I54" s="332"/>
      <c r="J54" s="282"/>
      <c r="K54" s="260"/>
      <c r="L54" s="260"/>
      <c r="M54" s="260"/>
      <c r="N54" s="260"/>
    </row>
    <row r="55" spans="2:14">
      <c r="B55" s="156"/>
      <c r="C55" s="335"/>
      <c r="D55" s="335"/>
      <c r="E55" s="335"/>
      <c r="F55" s="336"/>
      <c r="G55" s="332"/>
      <c r="H55" s="332"/>
      <c r="I55" s="332"/>
      <c r="J55" s="282"/>
      <c r="K55" s="260"/>
      <c r="L55" s="260"/>
      <c r="M55" s="260"/>
      <c r="N55" s="260"/>
    </row>
    <row r="56" spans="2:14">
      <c r="B56" s="561"/>
      <c r="C56" s="561"/>
      <c r="D56" s="561"/>
      <c r="E56" s="359"/>
      <c r="F56" s="258"/>
      <c r="G56" s="258"/>
      <c r="H56" s="258"/>
      <c r="I56" s="260"/>
      <c r="J56" s="282"/>
      <c r="K56" s="260"/>
      <c r="L56" s="258"/>
      <c r="M56" s="258"/>
      <c r="N56" s="258"/>
    </row>
    <row r="58" spans="2:14">
      <c r="C58" s="364" t="s">
        <v>2385</v>
      </c>
      <c r="D58" s="364" t="s">
        <v>2419</v>
      </c>
      <c r="E58" s="364"/>
      <c r="F58" s="365">
        <v>2</v>
      </c>
    </row>
    <row r="59" spans="2:14">
      <c r="C59" s="364"/>
      <c r="D59" s="364" t="s">
        <v>2420</v>
      </c>
      <c r="E59" s="364"/>
      <c r="F59" s="365">
        <v>5</v>
      </c>
    </row>
    <row r="60" spans="2:14">
      <c r="F60" s="365"/>
    </row>
  </sheetData>
  <mergeCells count="14">
    <mergeCell ref="I38:I39"/>
    <mergeCell ref="J38:L38"/>
    <mergeCell ref="M38:N38"/>
    <mergeCell ref="B56:D56"/>
    <mergeCell ref="B2:G2"/>
    <mergeCell ref="B30:N30"/>
    <mergeCell ref="B37:N37"/>
    <mergeCell ref="B38:B39"/>
    <mergeCell ref="C38:C39"/>
    <mergeCell ref="D38:D39"/>
    <mergeCell ref="E38:E39"/>
    <mergeCell ref="F38:F39"/>
    <mergeCell ref="G38:G39"/>
    <mergeCell ref="H38:H3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8"/>
  <sheetViews>
    <sheetView topLeftCell="A5" workbookViewId="0">
      <pane ySplit="7" topLeftCell="A12" activePane="bottomLeft" state="frozen"/>
      <selection activeCell="J34" sqref="J34"/>
      <selection pane="bottomLeft" activeCell="F26" sqref="F26"/>
    </sheetView>
  </sheetViews>
  <sheetFormatPr defaultColWidth="8.85546875" defaultRowHeight="15"/>
  <cols>
    <col min="1" max="1" width="3.28515625" customWidth="1"/>
    <col min="2" max="2" width="13.42578125" customWidth="1"/>
    <col min="3" max="3" width="17.42578125" customWidth="1"/>
    <col min="4" max="5" width="6.28515625" customWidth="1"/>
    <col min="6" max="7" width="11.7109375" customWidth="1"/>
    <col min="8" max="8" width="6.28515625" customWidth="1"/>
    <col min="9" max="9" width="11.7109375" customWidth="1"/>
    <col min="10" max="10" width="26" customWidth="1"/>
    <col min="11" max="11" width="23.28515625" customWidth="1"/>
    <col min="12" max="12" width="27.42578125" customWidth="1"/>
  </cols>
  <sheetData>
    <row r="2" spans="1:19">
      <c r="A2" s="1" t="s">
        <v>5</v>
      </c>
    </row>
    <row r="3" spans="1:19" ht="18.75">
      <c r="A3" s="563" t="s">
        <v>6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13"/>
      <c r="M3" s="13"/>
      <c r="N3" s="13"/>
      <c r="O3" s="13"/>
      <c r="P3" s="13"/>
      <c r="Q3" s="13"/>
      <c r="R3" s="13"/>
      <c r="S3" s="13"/>
    </row>
    <row r="4" spans="1:19">
      <c r="A4" s="1"/>
    </row>
    <row r="5" spans="1:19">
      <c r="A5" s="14" t="s">
        <v>12</v>
      </c>
      <c r="C5" t="s">
        <v>1611</v>
      </c>
    </row>
    <row r="6" spans="1:19">
      <c r="A6" s="14"/>
    </row>
    <row r="7" spans="1:19">
      <c r="A7" s="14" t="s">
        <v>8</v>
      </c>
      <c r="C7" t="s">
        <v>7</v>
      </c>
    </row>
    <row r="8" spans="1:19">
      <c r="A8" s="14"/>
    </row>
    <row r="9" spans="1:19">
      <c r="A9" s="14" t="s">
        <v>9</v>
      </c>
      <c r="C9" t="s">
        <v>2142</v>
      </c>
    </row>
    <row r="10" spans="1:19" ht="15.75" customHeight="1">
      <c r="A10" s="560" t="s">
        <v>0</v>
      </c>
      <c r="B10" s="560" t="s">
        <v>13</v>
      </c>
      <c r="C10" s="579" t="s">
        <v>14</v>
      </c>
      <c r="D10" s="559" t="s">
        <v>1774</v>
      </c>
      <c r="E10" s="559" t="s">
        <v>2078</v>
      </c>
      <c r="F10" s="559" t="s">
        <v>2550</v>
      </c>
      <c r="G10" s="559" t="s">
        <v>2381</v>
      </c>
      <c r="H10" s="559" t="s">
        <v>1776</v>
      </c>
      <c r="I10" s="560" t="s">
        <v>15</v>
      </c>
      <c r="J10" s="560"/>
      <c r="K10" s="560"/>
    </row>
    <row r="11" spans="1:19" ht="24.75" customHeight="1">
      <c r="A11" s="560"/>
      <c r="B11" s="560"/>
      <c r="C11" s="579"/>
      <c r="D11" s="559"/>
      <c r="E11" s="559"/>
      <c r="F11" s="559"/>
      <c r="G11" s="559"/>
      <c r="H11" s="559"/>
      <c r="I11" s="33" t="s">
        <v>1</v>
      </c>
      <c r="J11" s="33" t="s">
        <v>2115</v>
      </c>
      <c r="K11" s="33" t="s">
        <v>2333</v>
      </c>
    </row>
    <row r="12" spans="1:19" ht="15.75">
      <c r="A12" s="152">
        <v>1</v>
      </c>
      <c r="B12" s="321"/>
      <c r="C12" s="466" t="s">
        <v>2263</v>
      </c>
      <c r="D12" s="322">
        <v>1</v>
      </c>
      <c r="E12" s="480"/>
      <c r="F12" s="319"/>
      <c r="G12" s="319"/>
      <c r="H12" s="280"/>
      <c r="I12" s="268"/>
      <c r="J12" s="261"/>
      <c r="K12" s="278"/>
    </row>
    <row r="13" spans="1:19" ht="15.75">
      <c r="A13" s="152">
        <v>2</v>
      </c>
      <c r="B13" s="323"/>
      <c r="C13" s="467"/>
      <c r="D13" s="324"/>
      <c r="E13" s="480"/>
      <c r="F13" s="319"/>
      <c r="G13" s="319"/>
      <c r="H13" s="280"/>
      <c r="I13" s="268"/>
      <c r="J13" s="307"/>
      <c r="K13" s="278"/>
    </row>
    <row r="14" spans="1:19" ht="18.600000000000001" customHeight="1">
      <c r="A14" s="152">
        <v>3</v>
      </c>
      <c r="B14" s="325"/>
      <c r="C14" s="468"/>
      <c r="D14" s="322"/>
      <c r="E14" s="480"/>
      <c r="F14" s="319"/>
      <c r="G14" s="319"/>
      <c r="H14" s="258"/>
      <c r="I14" s="268"/>
      <c r="J14" s="260"/>
      <c r="K14" s="278"/>
    </row>
    <row r="15" spans="1:19">
      <c r="A15" s="284"/>
      <c r="B15" s="281"/>
      <c r="C15" s="469"/>
      <c r="D15" s="480"/>
      <c r="E15" s="320"/>
      <c r="F15" s="320"/>
      <c r="G15" s="320"/>
      <c r="H15" s="258"/>
      <c r="I15" s="291"/>
      <c r="J15" s="349"/>
      <c r="K15" s="260"/>
    </row>
    <row r="16" spans="1:19">
      <c r="A16" s="284"/>
      <c r="B16" s="281"/>
      <c r="C16" s="469"/>
      <c r="D16" s="480"/>
      <c r="E16" s="320"/>
      <c r="F16" s="320"/>
      <c r="G16" s="320"/>
      <c r="H16" s="258"/>
      <c r="I16" s="291"/>
      <c r="J16" s="349"/>
      <c r="K16" s="260"/>
    </row>
    <row r="17" spans="1:11">
      <c r="A17" s="156"/>
      <c r="B17" s="281"/>
      <c r="C17" s="470"/>
      <c r="D17" s="481"/>
      <c r="E17" s="320"/>
      <c r="F17" s="320"/>
      <c r="G17" s="320"/>
      <c r="H17" s="258"/>
      <c r="I17" s="291"/>
      <c r="J17" s="349"/>
      <c r="K17" s="260"/>
    </row>
    <row r="18" spans="1:11">
      <c r="A18" s="561" t="s">
        <v>11</v>
      </c>
      <c r="B18" s="561"/>
      <c r="C18" s="561"/>
      <c r="D18" s="258">
        <f>SUM(D12:D17)</f>
        <v>1</v>
      </c>
      <c r="E18" s="258">
        <f>SUM(E12:E17)</f>
        <v>0</v>
      </c>
      <c r="F18" s="258">
        <f>SUM(F15:F17)</f>
        <v>0</v>
      </c>
      <c r="G18" s="258">
        <f>SUM(G12:G17)</f>
        <v>0</v>
      </c>
      <c r="H18" s="260">
        <f>D18-E18-F18</f>
        <v>1</v>
      </c>
      <c r="I18" s="282"/>
      <c r="J18" s="260"/>
      <c r="K18" s="258"/>
    </row>
  </sheetData>
  <mergeCells count="11">
    <mergeCell ref="A18:C18"/>
    <mergeCell ref="A3:K3"/>
    <mergeCell ref="A10:A11"/>
    <mergeCell ref="B10:B11"/>
    <mergeCell ref="C10:C11"/>
    <mergeCell ref="D10:D11"/>
    <mergeCell ref="E10:E11"/>
    <mergeCell ref="F10:F11"/>
    <mergeCell ref="G10:G11"/>
    <mergeCell ref="H10:H11"/>
    <mergeCell ref="I10:K10"/>
  </mergeCells>
  <pageMargins left="0.7" right="0.7" top="0.75" bottom="0.75" header="0.3" footer="0.3"/>
  <pageSetup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3:R30"/>
  <sheetViews>
    <sheetView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7" width="18.85546875" customWidth="1"/>
    <col min="8" max="8" width="16.42578125" customWidth="1"/>
    <col min="9" max="10" width="9.7109375" customWidth="1"/>
  </cols>
  <sheetData>
    <row r="3" spans="1:18">
      <c r="A3" t="s">
        <v>4</v>
      </c>
    </row>
    <row r="5" spans="1:18">
      <c r="A5" s="1" t="s">
        <v>5</v>
      </c>
    </row>
    <row r="6" spans="1:18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13"/>
      <c r="L6" s="13"/>
      <c r="M6" s="13"/>
      <c r="N6" s="13"/>
      <c r="O6" s="13"/>
      <c r="P6" s="13"/>
      <c r="Q6" s="13"/>
      <c r="R6" s="13"/>
    </row>
    <row r="7" spans="1:18">
      <c r="A7" s="1"/>
    </row>
    <row r="8" spans="1:18">
      <c r="A8" s="14" t="s">
        <v>12</v>
      </c>
      <c r="C8" t="s">
        <v>1720</v>
      </c>
    </row>
    <row r="9" spans="1:18">
      <c r="A9" s="14"/>
    </row>
    <row r="10" spans="1:18">
      <c r="A10" s="14" t="s">
        <v>8</v>
      </c>
      <c r="C10" t="s">
        <v>1721</v>
      </c>
    </row>
    <row r="11" spans="1:18">
      <c r="A11" s="14"/>
    </row>
    <row r="12" spans="1:18">
      <c r="A12" s="14" t="s">
        <v>9</v>
      </c>
      <c r="C12" t="s">
        <v>1692</v>
      </c>
    </row>
    <row r="13" spans="1:18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</row>
    <row r="14" spans="1:18" ht="15.75" customHeight="1">
      <c r="A14" s="596" t="s">
        <v>0</v>
      </c>
      <c r="B14" s="565" t="s">
        <v>1693</v>
      </c>
      <c r="C14" s="585" t="s">
        <v>1694</v>
      </c>
      <c r="D14" s="565" t="s">
        <v>1695</v>
      </c>
      <c r="E14" s="565" t="s">
        <v>1696</v>
      </c>
      <c r="F14" s="565" t="s">
        <v>1697</v>
      </c>
      <c r="G14" s="565" t="s">
        <v>1698</v>
      </c>
      <c r="H14" s="565" t="s">
        <v>17</v>
      </c>
      <c r="I14" s="560" t="s">
        <v>20</v>
      </c>
      <c r="J14" s="560"/>
    </row>
    <row r="15" spans="1:18" ht="24.75" customHeight="1">
      <c r="A15" s="597"/>
      <c r="B15" s="566"/>
      <c r="C15" s="586"/>
      <c r="D15" s="566"/>
      <c r="E15" s="566"/>
      <c r="F15" s="566"/>
      <c r="G15" s="566"/>
      <c r="H15" s="566"/>
      <c r="I15" s="33" t="s">
        <v>19</v>
      </c>
      <c r="J15" s="33" t="s">
        <v>18</v>
      </c>
    </row>
    <row r="16" spans="1:18" ht="15.75">
      <c r="A16" s="15"/>
      <c r="B16" s="16"/>
      <c r="C16" s="17"/>
      <c r="D16" s="18"/>
      <c r="E16" s="18"/>
      <c r="F16" s="18"/>
      <c r="G16" s="18"/>
      <c r="H16" s="19"/>
      <c r="I16" s="19"/>
      <c r="J16" s="20"/>
    </row>
    <row r="17" spans="1:10">
      <c r="A17" s="27">
        <v>1</v>
      </c>
      <c r="B17" s="28" t="s">
        <v>1782</v>
      </c>
      <c r="C17" s="60" t="s">
        <v>1785</v>
      </c>
      <c r="D17" s="30" t="s">
        <v>1731</v>
      </c>
      <c r="E17" s="30">
        <v>2</v>
      </c>
      <c r="F17" s="30" t="s">
        <v>1701</v>
      </c>
      <c r="G17" s="30"/>
      <c r="H17" s="25" t="s">
        <v>1786</v>
      </c>
      <c r="I17" s="25"/>
      <c r="J17" s="26"/>
    </row>
    <row r="18" spans="1:10">
      <c r="A18" s="27"/>
      <c r="B18" s="28" t="s">
        <v>1702</v>
      </c>
      <c r="C18" s="31"/>
      <c r="D18" s="30" t="s">
        <v>1709</v>
      </c>
      <c r="E18" s="30">
        <v>2</v>
      </c>
      <c r="F18" s="30" t="s">
        <v>1701</v>
      </c>
      <c r="G18" s="30"/>
      <c r="H18" s="25" t="s">
        <v>1786</v>
      </c>
      <c r="I18" s="25"/>
      <c r="J18" s="26"/>
    </row>
    <row r="19" spans="1:10">
      <c r="A19" s="32"/>
      <c r="B19" s="28" t="s">
        <v>1782</v>
      </c>
      <c r="C19" s="31" t="s">
        <v>1946</v>
      </c>
      <c r="D19" s="30" t="s">
        <v>1718</v>
      </c>
      <c r="E19" s="30">
        <v>2</v>
      </c>
      <c r="F19" s="30" t="s">
        <v>1701</v>
      </c>
      <c r="G19" s="30"/>
      <c r="H19" s="25" t="s">
        <v>1786</v>
      </c>
      <c r="I19" s="25"/>
      <c r="J19" s="26"/>
    </row>
    <row r="20" spans="1:10">
      <c r="A20" s="32"/>
      <c r="B20" s="29" t="s">
        <v>1782</v>
      </c>
      <c r="C20" s="31" t="s">
        <v>2092</v>
      </c>
      <c r="D20" s="30">
        <v>2</v>
      </c>
      <c r="E20" s="30"/>
      <c r="F20" s="30" t="s">
        <v>1701</v>
      </c>
      <c r="G20" s="30"/>
      <c r="H20" s="25"/>
      <c r="I20" s="25"/>
      <c r="J20" s="26"/>
    </row>
    <row r="21" spans="1:10">
      <c r="A21" s="32"/>
      <c r="B21" s="29"/>
      <c r="C21" s="31"/>
      <c r="D21" s="30"/>
      <c r="E21" s="30"/>
      <c r="F21" s="30"/>
      <c r="G21" s="30"/>
      <c r="H21" s="25"/>
      <c r="I21" s="25"/>
      <c r="J21" s="26"/>
    </row>
    <row r="22" spans="1:10">
      <c r="A22" s="32"/>
      <c r="B22" s="29"/>
      <c r="C22" s="31"/>
      <c r="D22" s="30"/>
      <c r="E22" s="30"/>
      <c r="F22" s="30"/>
      <c r="G22" s="30"/>
      <c r="H22" s="25"/>
      <c r="I22" s="25"/>
      <c r="J22" s="26"/>
    </row>
    <row r="23" spans="1:10">
      <c r="A23" s="32"/>
      <c r="B23" s="29"/>
      <c r="C23" s="31"/>
      <c r="D23" s="30"/>
      <c r="E23" s="30"/>
      <c r="F23" s="30"/>
      <c r="G23" s="30"/>
      <c r="H23" s="25"/>
      <c r="I23" s="25"/>
      <c r="J23" s="26"/>
    </row>
    <row r="24" spans="1:10">
      <c r="A24" s="32"/>
      <c r="B24" s="29"/>
      <c r="C24" s="31"/>
      <c r="D24" s="30"/>
      <c r="E24" s="30"/>
      <c r="F24" s="30"/>
      <c r="G24" s="30"/>
      <c r="H24" s="25"/>
      <c r="I24" s="25"/>
      <c r="J24" s="26"/>
    </row>
    <row r="25" spans="1:10">
      <c r="A25" s="32"/>
      <c r="B25" s="29"/>
      <c r="C25" s="31"/>
      <c r="D25" s="30"/>
      <c r="E25" s="30"/>
      <c r="F25" s="30"/>
      <c r="G25" s="30"/>
      <c r="H25" s="25"/>
      <c r="I25" s="25"/>
      <c r="J25" s="26"/>
    </row>
    <row r="26" spans="1:10">
      <c r="A26" s="32"/>
      <c r="B26" s="29"/>
      <c r="C26" s="31"/>
      <c r="D26" s="30"/>
      <c r="E26" s="30"/>
      <c r="F26" s="30"/>
      <c r="G26" s="30" t="s">
        <v>1945</v>
      </c>
      <c r="H26" s="25"/>
      <c r="I26" s="25"/>
      <c r="J26" s="26"/>
    </row>
    <row r="27" spans="1:10">
      <c r="A27" s="32"/>
      <c r="B27" s="29"/>
      <c r="C27" s="31"/>
      <c r="D27" s="30"/>
      <c r="E27" s="30"/>
      <c r="F27" s="30"/>
      <c r="G27" s="30"/>
      <c r="H27" s="25"/>
      <c r="I27" s="25"/>
      <c r="J27" s="26"/>
    </row>
    <row r="28" spans="1:10">
      <c r="A28" s="32"/>
      <c r="B28" s="29"/>
      <c r="C28" s="31"/>
      <c r="D28" s="30"/>
      <c r="E28" s="30"/>
      <c r="F28" s="30"/>
      <c r="G28" s="30"/>
      <c r="H28" s="25"/>
      <c r="I28" s="25"/>
      <c r="J28" s="26"/>
    </row>
    <row r="29" spans="1:10" ht="15.75" thickBot="1">
      <c r="A29" s="32"/>
      <c r="B29" s="29"/>
      <c r="C29" s="31"/>
      <c r="D29" s="30"/>
      <c r="E29" s="30"/>
      <c r="F29" s="30"/>
      <c r="G29" s="30"/>
      <c r="H29" s="25"/>
      <c r="I29" s="25"/>
      <c r="J29" s="26"/>
    </row>
    <row r="30" spans="1:10" ht="15.75" thickBot="1">
      <c r="A30" s="598" t="s">
        <v>11</v>
      </c>
      <c r="B30" s="599"/>
      <c r="C30" s="599"/>
      <c r="D30" s="645">
        <f>SUM(D17:D29)</f>
        <v>2</v>
      </c>
      <c r="E30" s="646"/>
      <c r="F30" s="646"/>
      <c r="G30" s="646"/>
      <c r="H30" s="646"/>
      <c r="I30" s="646"/>
      <c r="J30" s="647"/>
    </row>
  </sheetData>
  <mergeCells count="13">
    <mergeCell ref="I14:J14"/>
    <mergeCell ref="A30:C30"/>
    <mergeCell ref="D30:J30"/>
    <mergeCell ref="A6:J6"/>
    <mergeCell ref="A13:J13"/>
    <mergeCell ref="A14:A15"/>
    <mergeCell ref="B14:B15"/>
    <mergeCell ref="C14:C15"/>
    <mergeCell ref="D14:D15"/>
    <mergeCell ref="E14:E15"/>
    <mergeCell ref="F14:F15"/>
    <mergeCell ref="G14:G15"/>
    <mergeCell ref="H14:H1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3:R31"/>
  <sheetViews>
    <sheetView topLeftCell="A4" workbookViewId="0">
      <selection activeCell="L19" sqref="L19"/>
    </sheetView>
  </sheetViews>
  <sheetFormatPr defaultRowHeight="15"/>
  <cols>
    <col min="1" max="1" width="3.28515625" customWidth="1"/>
    <col min="2" max="2" width="14.42578125" customWidth="1"/>
    <col min="3" max="7" width="18.85546875" customWidth="1"/>
    <col min="8" max="8" width="16.42578125" customWidth="1"/>
    <col min="9" max="10" width="9.7109375" customWidth="1"/>
  </cols>
  <sheetData>
    <row r="3" spans="1:18">
      <c r="A3" t="s">
        <v>4</v>
      </c>
    </row>
    <row r="5" spans="1:18">
      <c r="A5" s="1" t="s">
        <v>5</v>
      </c>
    </row>
    <row r="6" spans="1:18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13"/>
      <c r="L6" s="13"/>
      <c r="M6" s="13"/>
      <c r="N6" s="13"/>
      <c r="O6" s="13"/>
      <c r="P6" s="13"/>
      <c r="Q6" s="13"/>
      <c r="R6" s="13"/>
    </row>
    <row r="7" spans="1:18">
      <c r="A7" s="1"/>
    </row>
    <row r="8" spans="1:18">
      <c r="A8" s="14" t="s">
        <v>12</v>
      </c>
      <c r="C8" t="s">
        <v>1735</v>
      </c>
    </row>
    <row r="9" spans="1:18">
      <c r="A9" s="14"/>
    </row>
    <row r="10" spans="1:18">
      <c r="A10" s="14" t="s">
        <v>8</v>
      </c>
      <c r="C10" t="s">
        <v>1736</v>
      </c>
    </row>
    <row r="11" spans="1:18">
      <c r="A11" s="14"/>
    </row>
    <row r="12" spans="1:18">
      <c r="A12" s="14" t="s">
        <v>9</v>
      </c>
      <c r="C12" t="s">
        <v>1692</v>
      </c>
    </row>
    <row r="13" spans="1:18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</row>
    <row r="14" spans="1:18" ht="15.75" customHeight="1">
      <c r="A14" s="596" t="s">
        <v>0</v>
      </c>
      <c r="B14" s="565" t="s">
        <v>1693</v>
      </c>
      <c r="C14" s="585" t="s">
        <v>1694</v>
      </c>
      <c r="D14" s="565" t="s">
        <v>1695</v>
      </c>
      <c r="E14" s="565" t="s">
        <v>1696</v>
      </c>
      <c r="F14" s="565" t="s">
        <v>1697</v>
      </c>
      <c r="G14" s="565" t="s">
        <v>1698</v>
      </c>
      <c r="H14" s="565" t="s">
        <v>17</v>
      </c>
      <c r="I14" s="560" t="s">
        <v>20</v>
      </c>
      <c r="J14" s="560"/>
    </row>
    <row r="15" spans="1:18" ht="24.75" customHeight="1">
      <c r="A15" s="597"/>
      <c r="B15" s="566"/>
      <c r="C15" s="586"/>
      <c r="D15" s="566"/>
      <c r="E15" s="566"/>
      <c r="F15" s="566"/>
      <c r="G15" s="566"/>
      <c r="H15" s="566"/>
      <c r="I15" s="33" t="s">
        <v>19</v>
      </c>
      <c r="J15" s="33" t="s">
        <v>18</v>
      </c>
    </row>
    <row r="16" spans="1:18" ht="15.75">
      <c r="A16" s="15"/>
      <c r="B16" s="16"/>
      <c r="C16" s="17"/>
      <c r="D16" s="18"/>
      <c r="E16" s="18"/>
      <c r="F16" s="18"/>
      <c r="G16" s="18"/>
      <c r="H16" s="19"/>
      <c r="I16" s="19"/>
      <c r="J16" s="20"/>
    </row>
    <row r="17" spans="1:10">
      <c r="A17" s="27">
        <v>1</v>
      </c>
      <c r="B17" s="28" t="s">
        <v>1716</v>
      </c>
      <c r="C17" s="29" t="s">
        <v>1982</v>
      </c>
      <c r="D17" s="30" t="s">
        <v>1731</v>
      </c>
      <c r="E17" s="30">
        <v>2</v>
      </c>
      <c r="F17" s="30" t="s">
        <v>1701</v>
      </c>
      <c r="G17" s="30" t="s">
        <v>1648</v>
      </c>
      <c r="H17" s="25" t="s">
        <v>1714</v>
      </c>
      <c r="I17" s="25"/>
      <c r="J17" s="26"/>
    </row>
    <row r="18" spans="1:10">
      <c r="A18" s="27">
        <v>2</v>
      </c>
      <c r="B18" s="28" t="s">
        <v>1716</v>
      </c>
      <c r="C18" s="29" t="s">
        <v>1983</v>
      </c>
      <c r="D18" s="30" t="s">
        <v>1718</v>
      </c>
      <c r="E18" s="30">
        <v>2</v>
      </c>
      <c r="F18" s="30" t="s">
        <v>1701</v>
      </c>
      <c r="G18" s="30"/>
      <c r="H18" s="25"/>
      <c r="I18" s="25"/>
      <c r="J18" s="26"/>
    </row>
    <row r="19" spans="1:10">
      <c r="A19" s="27">
        <v>3</v>
      </c>
      <c r="B19" s="488" t="s">
        <v>1702</v>
      </c>
      <c r="C19" s="31">
        <v>6</v>
      </c>
      <c r="D19" s="30" t="s">
        <v>1730</v>
      </c>
      <c r="E19" s="30">
        <v>2</v>
      </c>
      <c r="F19" s="30" t="s">
        <v>1701</v>
      </c>
      <c r="G19" s="30"/>
      <c r="H19" s="25"/>
      <c r="I19" s="25"/>
      <c r="J19" s="26"/>
    </row>
    <row r="20" spans="1:10">
      <c r="A20" s="27">
        <v>4</v>
      </c>
      <c r="B20" s="28" t="s">
        <v>1716</v>
      </c>
      <c r="C20" s="29" t="s">
        <v>2030</v>
      </c>
      <c r="D20" s="30" t="s">
        <v>1718</v>
      </c>
      <c r="E20" s="30">
        <v>2</v>
      </c>
      <c r="F20" s="30" t="s">
        <v>2031</v>
      </c>
      <c r="G20" s="30"/>
      <c r="H20" s="25"/>
      <c r="I20" s="25"/>
      <c r="J20" s="26"/>
    </row>
    <row r="21" spans="1:10">
      <c r="A21" s="27">
        <v>5</v>
      </c>
      <c r="B21" s="488" t="s">
        <v>1702</v>
      </c>
      <c r="C21" s="31" t="s">
        <v>1711</v>
      </c>
      <c r="D21" s="30" t="s">
        <v>1711</v>
      </c>
      <c r="E21" s="30">
        <f>1+1</f>
        <v>2</v>
      </c>
      <c r="F21" s="30" t="s">
        <v>1267</v>
      </c>
      <c r="G21" s="30"/>
      <c r="H21" s="25"/>
      <c r="I21" s="25"/>
      <c r="J21" s="26"/>
    </row>
    <row r="22" spans="1:10">
      <c r="A22" s="32"/>
      <c r="B22" s="29"/>
      <c r="C22" s="31"/>
      <c r="D22" s="30"/>
      <c r="E22" s="30"/>
      <c r="F22" s="30"/>
      <c r="G22" s="30"/>
      <c r="H22" s="25"/>
      <c r="I22" s="25"/>
      <c r="J22" s="26"/>
    </row>
    <row r="23" spans="1:10">
      <c r="A23" s="32"/>
      <c r="B23" s="29"/>
      <c r="C23" s="31"/>
      <c r="D23" s="30"/>
      <c r="E23" s="30"/>
      <c r="F23" s="30"/>
      <c r="G23" s="30"/>
      <c r="H23" s="25"/>
      <c r="I23" s="25"/>
      <c r="J23" s="26"/>
    </row>
    <row r="24" spans="1:10">
      <c r="A24" s="32"/>
      <c r="B24" s="29"/>
      <c r="C24" s="31"/>
      <c r="D24" s="30"/>
      <c r="E24" s="30"/>
      <c r="F24" s="30"/>
      <c r="G24" s="30"/>
      <c r="H24" s="25"/>
      <c r="I24" s="25"/>
      <c r="J24" s="26"/>
    </row>
    <row r="25" spans="1:10">
      <c r="A25" s="32"/>
      <c r="B25" s="29"/>
      <c r="C25" s="31"/>
      <c r="D25" s="30"/>
      <c r="E25" s="30"/>
      <c r="F25" s="30"/>
      <c r="G25" s="30"/>
      <c r="H25" s="25"/>
      <c r="I25" s="25"/>
      <c r="J25" s="26"/>
    </row>
    <row r="26" spans="1:10">
      <c r="A26" s="32"/>
      <c r="B26" s="29"/>
      <c r="C26" s="31"/>
      <c r="D26" s="30"/>
      <c r="E26" s="30"/>
      <c r="F26" s="30"/>
      <c r="G26" s="30"/>
      <c r="H26" s="25"/>
      <c r="I26" s="25"/>
      <c r="J26" s="26"/>
    </row>
    <row r="27" spans="1:10">
      <c r="A27" s="32"/>
      <c r="B27" s="29"/>
      <c r="C27" s="31"/>
      <c r="D27" s="30"/>
      <c r="E27" s="30"/>
      <c r="F27" s="30"/>
      <c r="G27" s="30"/>
      <c r="H27" s="25"/>
      <c r="I27" s="25"/>
      <c r="J27" s="26"/>
    </row>
    <row r="28" spans="1:10">
      <c r="A28" s="32"/>
      <c r="B28" s="29"/>
      <c r="C28" s="31"/>
      <c r="D28" s="30"/>
      <c r="E28" s="30"/>
      <c r="F28" s="30"/>
      <c r="G28" s="30"/>
      <c r="H28" s="25"/>
      <c r="I28" s="25"/>
      <c r="J28" s="26"/>
    </row>
    <row r="29" spans="1:10">
      <c r="A29" s="32"/>
      <c r="B29" s="29"/>
      <c r="C29" s="31"/>
      <c r="D29" s="30"/>
      <c r="E29" s="30"/>
      <c r="F29" s="30"/>
      <c r="G29" s="30"/>
      <c r="H29" s="25"/>
      <c r="I29" s="25"/>
      <c r="J29" s="26"/>
    </row>
    <row r="30" spans="1:10" ht="15.75" thickBot="1">
      <c r="A30" s="32"/>
      <c r="B30" s="29"/>
      <c r="C30" s="31"/>
      <c r="D30" s="30"/>
      <c r="E30" s="30"/>
      <c r="F30" s="30"/>
      <c r="G30" s="30"/>
      <c r="H30" s="25"/>
      <c r="I30" s="25"/>
      <c r="J30" s="26"/>
    </row>
    <row r="31" spans="1:10" ht="15.75" thickBot="1">
      <c r="A31" s="598" t="s">
        <v>11</v>
      </c>
      <c r="B31" s="599"/>
      <c r="C31" s="599"/>
      <c r="D31" s="645">
        <f>SUM(D17:D30)</f>
        <v>0</v>
      </c>
      <c r="E31" s="646"/>
      <c r="F31" s="646"/>
      <c r="G31" s="646"/>
      <c r="H31" s="646"/>
      <c r="I31" s="646"/>
      <c r="J31" s="647"/>
    </row>
  </sheetData>
  <mergeCells count="13">
    <mergeCell ref="I14:J14"/>
    <mergeCell ref="A31:C31"/>
    <mergeCell ref="D31:J31"/>
    <mergeCell ref="A6:J6"/>
    <mergeCell ref="A13:J13"/>
    <mergeCell ref="A14:A15"/>
    <mergeCell ref="B14:B15"/>
    <mergeCell ref="C14:C15"/>
    <mergeCell ref="D14:D15"/>
    <mergeCell ref="E14:E15"/>
    <mergeCell ref="F14:F15"/>
    <mergeCell ref="G14:G15"/>
    <mergeCell ref="H14:H1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3:R33"/>
  <sheetViews>
    <sheetView workbookViewId="0">
      <selection activeCell="A14" sqref="A14:H22"/>
    </sheetView>
  </sheetViews>
  <sheetFormatPr defaultRowHeight="15"/>
  <cols>
    <col min="1" max="1" width="3.28515625" customWidth="1"/>
    <col min="2" max="2" width="14.42578125" customWidth="1"/>
    <col min="3" max="7" width="18.85546875" customWidth="1"/>
    <col min="8" max="8" width="16.42578125" customWidth="1"/>
    <col min="9" max="10" width="9.7109375" customWidth="1"/>
  </cols>
  <sheetData>
    <row r="3" spans="1:18">
      <c r="A3" t="s">
        <v>4</v>
      </c>
    </row>
    <row r="5" spans="1:18">
      <c r="A5" s="1" t="s">
        <v>5</v>
      </c>
    </row>
    <row r="6" spans="1:18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13"/>
      <c r="L6" s="13"/>
      <c r="M6" s="13"/>
      <c r="N6" s="13"/>
      <c r="O6" s="13"/>
      <c r="P6" s="13"/>
      <c r="Q6" s="13"/>
      <c r="R6" s="13"/>
    </row>
    <row r="7" spans="1:18">
      <c r="A7" s="1"/>
    </row>
    <row r="8" spans="1:18">
      <c r="A8" s="14" t="s">
        <v>12</v>
      </c>
      <c r="C8" t="s">
        <v>1712</v>
      </c>
    </row>
    <row r="9" spans="1:18">
      <c r="A9" s="14"/>
    </row>
    <row r="10" spans="1:18">
      <c r="A10" s="14" t="s">
        <v>8</v>
      </c>
      <c r="C10" t="s">
        <v>1713</v>
      </c>
    </row>
    <row r="11" spans="1:18">
      <c r="A11" s="14"/>
    </row>
    <row r="12" spans="1:18">
      <c r="A12" s="14" t="s">
        <v>9</v>
      </c>
      <c r="C12" t="s">
        <v>1692</v>
      </c>
    </row>
    <row r="13" spans="1:18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</row>
    <row r="14" spans="1:18" ht="15.75" customHeight="1">
      <c r="A14" s="596" t="s">
        <v>0</v>
      </c>
      <c r="B14" s="565" t="s">
        <v>1693</v>
      </c>
      <c r="C14" s="585" t="s">
        <v>1694</v>
      </c>
      <c r="D14" s="565" t="s">
        <v>1695</v>
      </c>
      <c r="E14" s="565" t="s">
        <v>1696</v>
      </c>
      <c r="F14" s="565" t="s">
        <v>1697</v>
      </c>
      <c r="G14" s="565" t="s">
        <v>1698</v>
      </c>
      <c r="H14" s="565" t="s">
        <v>17</v>
      </c>
      <c r="I14" s="560" t="s">
        <v>20</v>
      </c>
      <c r="J14" s="560"/>
    </row>
    <row r="15" spans="1:18" ht="24.75" customHeight="1">
      <c r="A15" s="597"/>
      <c r="B15" s="566"/>
      <c r="C15" s="586"/>
      <c r="D15" s="566"/>
      <c r="E15" s="566"/>
      <c r="F15" s="566"/>
      <c r="G15" s="566"/>
      <c r="H15" s="566"/>
      <c r="I15" s="33" t="s">
        <v>19</v>
      </c>
      <c r="J15" s="33" t="s">
        <v>18</v>
      </c>
    </row>
    <row r="16" spans="1:18" ht="15.75">
      <c r="A16" s="15"/>
      <c r="B16" s="16"/>
      <c r="C16" s="17"/>
      <c r="D16" s="18"/>
      <c r="E16" s="18"/>
      <c r="F16" s="18"/>
      <c r="G16" s="18"/>
      <c r="H16" s="19"/>
      <c r="I16" s="19"/>
      <c r="J16" s="20"/>
    </row>
    <row r="17" spans="1:10">
      <c r="A17" s="27">
        <v>1</v>
      </c>
      <c r="B17" s="28" t="s">
        <v>1716</v>
      </c>
      <c r="C17" s="29" t="s">
        <v>1717</v>
      </c>
      <c r="D17" s="30" t="s">
        <v>1718</v>
      </c>
      <c r="E17" s="30">
        <v>2</v>
      </c>
      <c r="F17" s="30" t="s">
        <v>1701</v>
      </c>
      <c r="G17" s="30" t="s">
        <v>1715</v>
      </c>
      <c r="H17" s="25" t="s">
        <v>1734</v>
      </c>
      <c r="I17" s="25"/>
      <c r="J17" s="26"/>
    </row>
    <row r="18" spans="1:10">
      <c r="A18" s="27"/>
      <c r="B18" s="28" t="s">
        <v>1716</v>
      </c>
      <c r="C18" s="29" t="s">
        <v>1728</v>
      </c>
      <c r="D18" s="30" t="s">
        <v>1700</v>
      </c>
      <c r="E18" s="30">
        <v>2</v>
      </c>
      <c r="F18" s="30" t="s">
        <v>1701</v>
      </c>
      <c r="G18" s="30"/>
      <c r="H18" s="25" t="s">
        <v>1835</v>
      </c>
      <c r="I18" s="25"/>
      <c r="J18" s="26"/>
    </row>
    <row r="19" spans="1:10">
      <c r="A19" s="27"/>
      <c r="B19" s="28" t="s">
        <v>1716</v>
      </c>
      <c r="C19" s="29" t="s">
        <v>1729</v>
      </c>
      <c r="D19" s="30" t="s">
        <v>1731</v>
      </c>
      <c r="E19" s="30">
        <v>2</v>
      </c>
      <c r="F19" s="30" t="s">
        <v>1701</v>
      </c>
      <c r="G19" s="30"/>
      <c r="H19" s="25"/>
      <c r="I19" s="25"/>
      <c r="J19" s="26"/>
    </row>
    <row r="20" spans="1:10">
      <c r="A20" s="27">
        <v>2</v>
      </c>
      <c r="B20" s="162" t="s">
        <v>1702</v>
      </c>
      <c r="C20" s="29"/>
      <c r="D20" s="30" t="s">
        <v>1703</v>
      </c>
      <c r="E20" s="30">
        <v>3</v>
      </c>
      <c r="F20" s="30" t="s">
        <v>1719</v>
      </c>
      <c r="G20" s="30"/>
      <c r="H20" s="25"/>
      <c r="I20" s="25"/>
      <c r="J20" s="26"/>
    </row>
    <row r="21" spans="1:10">
      <c r="A21" s="27">
        <v>3</v>
      </c>
      <c r="B21" s="162" t="s">
        <v>1702</v>
      </c>
      <c r="C21" s="31"/>
      <c r="D21" s="30" t="s">
        <v>1710</v>
      </c>
      <c r="E21" s="30">
        <v>3</v>
      </c>
      <c r="F21" s="30" t="s">
        <v>1719</v>
      </c>
      <c r="G21" s="30"/>
      <c r="H21" s="25"/>
      <c r="I21" s="25"/>
      <c r="J21" s="26"/>
    </row>
    <row r="22" spans="1:10">
      <c r="A22" s="27">
        <v>4</v>
      </c>
      <c r="B22" s="162" t="s">
        <v>1702</v>
      </c>
      <c r="C22" s="31"/>
      <c r="D22" s="30" t="s">
        <v>1708</v>
      </c>
      <c r="E22" s="30">
        <v>5</v>
      </c>
      <c r="F22" s="30" t="s">
        <v>1719</v>
      </c>
      <c r="G22" s="30"/>
      <c r="H22" s="25"/>
      <c r="I22" s="25"/>
      <c r="J22" s="26"/>
    </row>
    <row r="23" spans="1:10">
      <c r="A23" s="32"/>
      <c r="B23" s="29"/>
      <c r="C23" s="31"/>
      <c r="D23" s="30"/>
      <c r="E23" s="30"/>
      <c r="F23" s="30"/>
      <c r="G23" s="30"/>
      <c r="H23" s="25"/>
      <c r="I23" s="25"/>
      <c r="J23" s="26"/>
    </row>
    <row r="24" spans="1:10">
      <c r="A24" s="32"/>
      <c r="B24" s="29"/>
      <c r="C24" s="31"/>
      <c r="D24" s="30"/>
      <c r="E24" s="30"/>
      <c r="F24" s="30"/>
      <c r="G24" s="30"/>
      <c r="H24" s="25"/>
      <c r="I24" s="25"/>
      <c r="J24" s="26"/>
    </row>
    <row r="25" spans="1:10">
      <c r="A25" s="32"/>
      <c r="B25" s="29"/>
      <c r="C25" s="31"/>
      <c r="D25" s="30"/>
      <c r="E25" s="30"/>
      <c r="F25" s="30"/>
      <c r="G25" s="30"/>
      <c r="H25" s="25"/>
      <c r="I25" s="25"/>
      <c r="J25" s="26"/>
    </row>
    <row r="26" spans="1:10">
      <c r="A26" s="32"/>
      <c r="B26" s="29"/>
      <c r="C26" s="31"/>
      <c r="D26" s="30"/>
      <c r="E26" s="30"/>
      <c r="F26" s="30"/>
      <c r="G26" s="30"/>
      <c r="H26" s="25"/>
      <c r="I26" s="25"/>
      <c r="J26" s="26"/>
    </row>
    <row r="27" spans="1:10">
      <c r="A27" s="32"/>
      <c r="B27" s="29"/>
      <c r="C27" s="31"/>
      <c r="D27" s="30"/>
      <c r="E27" s="30"/>
      <c r="F27" s="30"/>
      <c r="G27" s="30"/>
      <c r="H27" s="25"/>
      <c r="I27" s="25"/>
      <c r="J27" s="26"/>
    </row>
    <row r="28" spans="1:10">
      <c r="A28" s="32"/>
      <c r="B28" s="29"/>
      <c r="C28" s="31"/>
      <c r="D28" s="30"/>
      <c r="E28" s="30"/>
      <c r="F28" s="30"/>
      <c r="G28" s="30"/>
      <c r="H28" s="25"/>
      <c r="I28" s="25"/>
      <c r="J28" s="26"/>
    </row>
    <row r="29" spans="1:10">
      <c r="A29" s="32"/>
      <c r="B29" s="29"/>
      <c r="C29" s="31"/>
      <c r="D29" s="30"/>
      <c r="E29" s="30"/>
      <c r="F29" s="30"/>
      <c r="G29" s="30"/>
      <c r="H29" s="25"/>
      <c r="I29" s="25"/>
      <c r="J29" s="26"/>
    </row>
    <row r="30" spans="1:10">
      <c r="A30" s="32"/>
      <c r="B30" s="29"/>
      <c r="C30" s="31"/>
      <c r="D30" s="30"/>
      <c r="E30" s="30"/>
      <c r="F30" s="30"/>
      <c r="G30" s="30"/>
      <c r="H30" s="25"/>
      <c r="I30" s="25"/>
      <c r="J30" s="26"/>
    </row>
    <row r="31" spans="1:10">
      <c r="A31" s="32"/>
      <c r="B31" s="29"/>
      <c r="C31" s="31"/>
      <c r="D31" s="30"/>
      <c r="E31" s="30"/>
      <c r="F31" s="30"/>
      <c r="G31" s="30"/>
      <c r="H31" s="25"/>
      <c r="I31" s="25"/>
      <c r="J31" s="26"/>
    </row>
    <row r="32" spans="1:10" ht="15.75" thickBot="1">
      <c r="A32" s="32"/>
      <c r="B32" s="29"/>
      <c r="C32" s="31"/>
      <c r="D32" s="30"/>
      <c r="E32" s="30"/>
      <c r="F32" s="30"/>
      <c r="G32" s="30"/>
      <c r="H32" s="25"/>
      <c r="I32" s="25"/>
      <c r="J32" s="26"/>
    </row>
    <row r="33" spans="1:10" ht="15.75" thickBot="1">
      <c r="A33" s="598" t="s">
        <v>11</v>
      </c>
      <c r="B33" s="599"/>
      <c r="C33" s="599"/>
      <c r="D33" s="645">
        <f>SUM(D17:D32)</f>
        <v>0</v>
      </c>
      <c r="E33" s="646"/>
      <c r="F33" s="646"/>
      <c r="G33" s="646"/>
      <c r="H33" s="646"/>
      <c r="I33" s="646"/>
      <c r="J33" s="647"/>
    </row>
  </sheetData>
  <mergeCells count="13">
    <mergeCell ref="I14:J14"/>
    <mergeCell ref="A33:C33"/>
    <mergeCell ref="D33:J33"/>
    <mergeCell ref="A6:J6"/>
    <mergeCell ref="A13:J13"/>
    <mergeCell ref="A14:A15"/>
    <mergeCell ref="B14:B15"/>
    <mergeCell ref="C14:C15"/>
    <mergeCell ref="D14:D15"/>
    <mergeCell ref="E14:E15"/>
    <mergeCell ref="F14:F15"/>
    <mergeCell ref="G14:G15"/>
    <mergeCell ref="H14:H1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3:R31"/>
  <sheetViews>
    <sheetView topLeftCell="B7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7" width="18.85546875" customWidth="1"/>
    <col min="8" max="8" width="16.42578125" customWidth="1"/>
    <col min="9" max="10" width="9.7109375" customWidth="1"/>
  </cols>
  <sheetData>
    <row r="3" spans="1:18">
      <c r="A3" t="s">
        <v>4</v>
      </c>
    </row>
    <row r="5" spans="1:18">
      <c r="A5" s="1" t="s">
        <v>5</v>
      </c>
    </row>
    <row r="6" spans="1:18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13"/>
      <c r="L6" s="13"/>
      <c r="M6" s="13"/>
      <c r="N6" s="13"/>
      <c r="O6" s="13"/>
      <c r="P6" s="13"/>
      <c r="Q6" s="13"/>
      <c r="R6" s="13"/>
    </row>
    <row r="7" spans="1:18">
      <c r="A7" s="1"/>
    </row>
    <row r="8" spans="1:18">
      <c r="A8" s="14" t="s">
        <v>12</v>
      </c>
      <c r="C8" t="s">
        <v>1707</v>
      </c>
    </row>
    <row r="9" spans="1:18">
      <c r="A9" s="14"/>
    </row>
    <row r="10" spans="1:18">
      <c r="A10" s="14" t="s">
        <v>8</v>
      </c>
      <c r="C10" t="s">
        <v>1706</v>
      </c>
    </row>
    <row r="11" spans="1:18">
      <c r="A11" s="14"/>
    </row>
    <row r="12" spans="1:18">
      <c r="A12" s="14" t="s">
        <v>9</v>
      </c>
      <c r="C12" t="s">
        <v>1692</v>
      </c>
    </row>
    <row r="13" spans="1:18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</row>
    <row r="14" spans="1:18" ht="15.75" customHeight="1">
      <c r="A14" s="596" t="s">
        <v>0</v>
      </c>
      <c r="B14" s="565" t="s">
        <v>1693</v>
      </c>
      <c r="C14" s="585" t="s">
        <v>1694</v>
      </c>
      <c r="D14" s="565" t="s">
        <v>1695</v>
      </c>
      <c r="E14" s="565" t="s">
        <v>1696</v>
      </c>
      <c r="F14" s="565" t="s">
        <v>1697</v>
      </c>
      <c r="G14" s="565" t="s">
        <v>1698</v>
      </c>
      <c r="H14" s="565" t="s">
        <v>17</v>
      </c>
      <c r="I14" s="560" t="s">
        <v>20</v>
      </c>
      <c r="J14" s="560"/>
    </row>
    <row r="15" spans="1:18" ht="24.75" customHeight="1">
      <c r="A15" s="597"/>
      <c r="B15" s="566"/>
      <c r="C15" s="586"/>
      <c r="D15" s="566"/>
      <c r="E15" s="566"/>
      <c r="F15" s="566"/>
      <c r="G15" s="566"/>
      <c r="H15" s="566"/>
      <c r="I15" s="33" t="s">
        <v>19</v>
      </c>
      <c r="J15" s="33" t="s">
        <v>18</v>
      </c>
    </row>
    <row r="16" spans="1:18" ht="15.75">
      <c r="A16" s="15"/>
      <c r="B16" s="16"/>
      <c r="C16" s="17"/>
      <c r="D16" s="18"/>
      <c r="E16" s="18"/>
      <c r="F16" s="18"/>
      <c r="G16" s="18"/>
      <c r="H16" s="19"/>
      <c r="I16" s="19"/>
      <c r="J16" s="20"/>
    </row>
    <row r="17" spans="1:10">
      <c r="A17" s="27">
        <v>1</v>
      </c>
      <c r="B17" s="28" t="s">
        <v>1702</v>
      </c>
      <c r="C17" s="29"/>
      <c r="D17" s="30" t="s">
        <v>1703</v>
      </c>
      <c r="E17" s="30">
        <v>3</v>
      </c>
      <c r="F17" s="30" t="s">
        <v>1753</v>
      </c>
      <c r="G17" s="30" t="s">
        <v>1648</v>
      </c>
      <c r="H17" s="25" t="s">
        <v>1722</v>
      </c>
      <c r="I17" s="25"/>
      <c r="J17" s="26"/>
    </row>
    <row r="18" spans="1:10">
      <c r="A18" s="27">
        <v>2</v>
      </c>
      <c r="B18" s="28" t="s">
        <v>1702</v>
      </c>
      <c r="C18" s="29"/>
      <c r="D18" s="30" t="s">
        <v>1708</v>
      </c>
      <c r="E18" s="30">
        <v>2</v>
      </c>
      <c r="F18" s="30" t="s">
        <v>1753</v>
      </c>
      <c r="G18" s="30"/>
      <c r="H18" s="25"/>
      <c r="I18" s="25"/>
      <c r="J18" s="26"/>
    </row>
    <row r="19" spans="1:10">
      <c r="A19" s="27">
        <v>3</v>
      </c>
      <c r="B19" s="28" t="s">
        <v>1702</v>
      </c>
      <c r="C19" s="31"/>
      <c r="D19" s="30" t="s">
        <v>1709</v>
      </c>
      <c r="E19" s="30">
        <v>2</v>
      </c>
      <c r="F19" s="30" t="s">
        <v>1753</v>
      </c>
      <c r="G19" s="30"/>
      <c r="H19" s="25"/>
      <c r="I19" s="25"/>
      <c r="J19" s="26"/>
    </row>
    <row r="20" spans="1:10">
      <c r="A20" s="27">
        <v>4</v>
      </c>
      <c r="B20" s="28" t="s">
        <v>1702</v>
      </c>
      <c r="C20" s="31"/>
      <c r="D20" s="30" t="s">
        <v>1710</v>
      </c>
      <c r="E20" s="30">
        <v>1</v>
      </c>
      <c r="F20" s="30" t="s">
        <v>1753</v>
      </c>
      <c r="G20" s="30"/>
      <c r="H20" s="25"/>
      <c r="I20" s="25"/>
      <c r="J20" s="26"/>
    </row>
    <row r="21" spans="1:10">
      <c r="A21" s="27">
        <v>5</v>
      </c>
      <c r="B21" s="28" t="s">
        <v>1702</v>
      </c>
      <c r="C21" s="31"/>
      <c r="D21" s="30" t="s">
        <v>1711</v>
      </c>
      <c r="E21" s="30">
        <v>1</v>
      </c>
      <c r="F21" s="30" t="s">
        <v>1753</v>
      </c>
      <c r="G21" s="30"/>
      <c r="H21" s="25"/>
      <c r="I21" s="25"/>
      <c r="J21" s="26"/>
    </row>
    <row r="22" spans="1:10">
      <c r="A22" s="32"/>
      <c r="B22" s="29"/>
      <c r="C22" s="31"/>
      <c r="D22" s="30" t="s">
        <v>1710</v>
      </c>
      <c r="E22" s="30">
        <v>2</v>
      </c>
      <c r="F22" s="30" t="s">
        <v>1701</v>
      </c>
      <c r="G22" s="30"/>
      <c r="H22" s="25" t="s">
        <v>1752</v>
      </c>
      <c r="I22" s="25"/>
      <c r="J22" s="26"/>
    </row>
    <row r="23" spans="1:10">
      <c r="A23" s="32"/>
      <c r="B23" s="28" t="s">
        <v>1716</v>
      </c>
      <c r="C23" s="60" t="s">
        <v>1728</v>
      </c>
      <c r="D23" s="30" t="s">
        <v>1700</v>
      </c>
      <c r="E23" s="30">
        <v>2</v>
      </c>
      <c r="F23" s="30" t="s">
        <v>1701</v>
      </c>
      <c r="G23" s="30"/>
      <c r="H23" s="25"/>
      <c r="I23" s="25"/>
      <c r="J23" s="26"/>
    </row>
    <row r="24" spans="1:10">
      <c r="A24" s="27"/>
      <c r="B24" s="28" t="s">
        <v>1782</v>
      </c>
      <c r="C24" s="60" t="s">
        <v>1917</v>
      </c>
      <c r="D24" s="30" t="s">
        <v>1718</v>
      </c>
      <c r="E24" s="30">
        <v>2</v>
      </c>
      <c r="F24" s="30" t="s">
        <v>1701</v>
      </c>
      <c r="G24" s="30"/>
      <c r="H24" s="25" t="s">
        <v>1949</v>
      </c>
      <c r="I24" s="25"/>
      <c r="J24" s="26"/>
    </row>
    <row r="25" spans="1:10">
      <c r="A25" s="27"/>
      <c r="B25" s="28" t="s">
        <v>1782</v>
      </c>
      <c r="C25" s="31" t="s">
        <v>1806</v>
      </c>
      <c r="D25" s="30" t="s">
        <v>1807</v>
      </c>
      <c r="E25" s="30">
        <v>2</v>
      </c>
      <c r="F25" s="30" t="s">
        <v>1701</v>
      </c>
      <c r="G25" s="30"/>
      <c r="H25" s="25" t="s">
        <v>1786</v>
      </c>
      <c r="I25" s="25"/>
      <c r="J25" s="26"/>
    </row>
    <row r="26" spans="1:10">
      <c r="A26" s="32"/>
      <c r="B26" s="28" t="s">
        <v>1716</v>
      </c>
      <c r="C26" s="60" t="s">
        <v>1729</v>
      </c>
      <c r="D26" s="30" t="s">
        <v>1731</v>
      </c>
      <c r="E26" s="30">
        <v>2</v>
      </c>
      <c r="F26" s="30" t="s">
        <v>1701</v>
      </c>
      <c r="G26" s="30"/>
      <c r="H26" s="25"/>
      <c r="I26" s="25"/>
      <c r="J26" s="26"/>
    </row>
    <row r="27" spans="1:10">
      <c r="A27" s="32"/>
      <c r="B27" s="29"/>
      <c r="C27" s="31"/>
      <c r="D27" s="30"/>
      <c r="E27" s="30"/>
      <c r="F27" s="30"/>
      <c r="G27" s="30"/>
      <c r="H27" s="25"/>
      <c r="I27" s="25"/>
      <c r="J27" s="26"/>
    </row>
    <row r="28" spans="1:10">
      <c r="A28" s="32"/>
      <c r="B28" s="29"/>
      <c r="C28" s="31"/>
      <c r="D28" s="30"/>
      <c r="E28" s="30"/>
      <c r="F28" s="30"/>
      <c r="G28" s="30"/>
      <c r="H28" s="25"/>
      <c r="I28" s="25"/>
      <c r="J28" s="26"/>
    </row>
    <row r="29" spans="1:10">
      <c r="A29" s="32"/>
      <c r="B29" s="29"/>
      <c r="C29" s="31"/>
      <c r="D29" s="30"/>
      <c r="E29" s="30"/>
      <c r="F29" s="30"/>
      <c r="G29" s="30"/>
      <c r="H29" s="25"/>
      <c r="I29" s="25"/>
      <c r="J29" s="26"/>
    </row>
    <row r="30" spans="1:10" ht="15.75" thickBot="1">
      <c r="A30" s="32"/>
      <c r="B30" s="29"/>
      <c r="C30" s="31"/>
      <c r="D30" s="30"/>
      <c r="E30" s="30"/>
      <c r="F30" s="30"/>
      <c r="G30" s="30"/>
      <c r="H30" s="25"/>
      <c r="I30" s="25"/>
      <c r="J30" s="26"/>
    </row>
    <row r="31" spans="1:10" ht="15.75" thickBot="1">
      <c r="A31" s="598" t="s">
        <v>11</v>
      </c>
      <c r="B31" s="599"/>
      <c r="C31" s="599"/>
      <c r="D31" s="645">
        <f>SUM(D17:D30)</f>
        <v>0</v>
      </c>
      <c r="E31" s="646"/>
      <c r="F31" s="646"/>
      <c r="G31" s="646"/>
      <c r="H31" s="646"/>
      <c r="I31" s="646"/>
      <c r="J31" s="647"/>
    </row>
  </sheetData>
  <mergeCells count="13">
    <mergeCell ref="I14:J14"/>
    <mergeCell ref="A31:C31"/>
    <mergeCell ref="D31:J31"/>
    <mergeCell ref="A6:J6"/>
    <mergeCell ref="A13:J13"/>
    <mergeCell ref="A14:A15"/>
    <mergeCell ref="B14:B15"/>
    <mergeCell ref="C14:C15"/>
    <mergeCell ref="D14:D15"/>
    <mergeCell ref="E14:E15"/>
    <mergeCell ref="F14:F15"/>
    <mergeCell ref="G14:G15"/>
    <mergeCell ref="H14:H15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3:R31"/>
  <sheetViews>
    <sheetView topLeftCell="A7" workbookViewId="0">
      <selection activeCell="D27" sqref="D27"/>
    </sheetView>
  </sheetViews>
  <sheetFormatPr defaultRowHeight="15"/>
  <cols>
    <col min="1" max="1" width="3.28515625" customWidth="1"/>
    <col min="2" max="2" width="29.140625" customWidth="1"/>
    <col min="3" max="7" width="18.85546875" customWidth="1"/>
    <col min="8" max="8" width="16.42578125" customWidth="1"/>
    <col min="9" max="10" width="9.7109375" customWidth="1"/>
  </cols>
  <sheetData>
    <row r="3" spans="1:18">
      <c r="A3" t="s">
        <v>4</v>
      </c>
    </row>
    <row r="5" spans="1:18">
      <c r="A5" s="1" t="s">
        <v>5</v>
      </c>
    </row>
    <row r="6" spans="1:18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13"/>
      <c r="L6" s="13"/>
      <c r="M6" s="13"/>
      <c r="N6" s="13"/>
      <c r="O6" s="13"/>
      <c r="P6" s="13"/>
      <c r="Q6" s="13"/>
      <c r="R6" s="13"/>
    </row>
    <row r="7" spans="1:18">
      <c r="A7" s="1"/>
    </row>
    <row r="8" spans="1:18">
      <c r="A8" s="14" t="s">
        <v>12</v>
      </c>
      <c r="C8" t="s">
        <v>1705</v>
      </c>
    </row>
    <row r="9" spans="1:18">
      <c r="A9" s="14"/>
    </row>
    <row r="10" spans="1:18">
      <c r="A10" s="14" t="s">
        <v>8</v>
      </c>
      <c r="C10" t="s">
        <v>1704</v>
      </c>
    </row>
    <row r="11" spans="1:18">
      <c r="A11" s="14"/>
    </row>
    <row r="12" spans="1:18">
      <c r="A12" s="14" t="s">
        <v>9</v>
      </c>
      <c r="C12" t="s">
        <v>1692</v>
      </c>
    </row>
    <row r="13" spans="1:18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</row>
    <row r="14" spans="1:18" ht="15.75" customHeight="1">
      <c r="A14" s="596" t="s">
        <v>0</v>
      </c>
      <c r="B14" s="565" t="s">
        <v>1693</v>
      </c>
      <c r="C14" s="585" t="s">
        <v>1694</v>
      </c>
      <c r="D14" s="565" t="s">
        <v>1695</v>
      </c>
      <c r="E14" s="565" t="s">
        <v>1696</v>
      </c>
      <c r="F14" s="565" t="s">
        <v>1697</v>
      </c>
      <c r="G14" s="565" t="s">
        <v>1698</v>
      </c>
      <c r="H14" s="565" t="s">
        <v>17</v>
      </c>
      <c r="I14" s="560" t="s">
        <v>20</v>
      </c>
      <c r="J14" s="560"/>
    </row>
    <row r="15" spans="1:18" ht="24.75" customHeight="1">
      <c r="A15" s="597"/>
      <c r="B15" s="566"/>
      <c r="C15" s="586"/>
      <c r="D15" s="566"/>
      <c r="E15" s="566"/>
      <c r="F15" s="566"/>
      <c r="G15" s="566"/>
      <c r="H15" s="566"/>
      <c r="I15" s="33" t="s">
        <v>19</v>
      </c>
      <c r="J15" s="33" t="s">
        <v>18</v>
      </c>
    </row>
    <row r="16" spans="1:18" ht="15.75">
      <c r="A16" s="15"/>
      <c r="B16" s="16"/>
      <c r="C16" s="17"/>
      <c r="D16" s="18"/>
      <c r="E16" s="18"/>
      <c r="F16" s="18"/>
      <c r="G16" s="18"/>
      <c r="H16" s="19"/>
      <c r="I16" s="19"/>
      <c r="J16" s="20"/>
    </row>
    <row r="17" spans="1:10">
      <c r="A17" s="27">
        <v>1</v>
      </c>
      <c r="B17" s="28" t="s">
        <v>1740</v>
      </c>
      <c r="C17" s="29" t="s">
        <v>1738</v>
      </c>
      <c r="D17" s="30" t="s">
        <v>1718</v>
      </c>
      <c r="E17" s="30">
        <v>2</v>
      </c>
      <c r="F17" s="30" t="s">
        <v>1701</v>
      </c>
      <c r="G17" s="30"/>
      <c r="H17" s="25" t="s">
        <v>1699</v>
      </c>
      <c r="I17" s="25"/>
      <c r="J17" s="26"/>
    </row>
    <row r="18" spans="1:10">
      <c r="A18" s="27">
        <v>2</v>
      </c>
      <c r="B18" s="28" t="s">
        <v>1702</v>
      </c>
      <c r="C18" s="29"/>
      <c r="D18" s="30" t="s">
        <v>1703</v>
      </c>
      <c r="E18" s="30">
        <v>4</v>
      </c>
      <c r="F18" s="30" t="s">
        <v>2605</v>
      </c>
      <c r="G18" s="30"/>
      <c r="H18" s="25"/>
      <c r="I18" s="25"/>
      <c r="J18" s="26"/>
    </row>
    <row r="19" spans="1:10">
      <c r="A19" s="27">
        <v>3</v>
      </c>
      <c r="B19" s="28" t="s">
        <v>1702</v>
      </c>
      <c r="C19" s="31"/>
      <c r="D19" s="30" t="s">
        <v>1711</v>
      </c>
      <c r="E19" s="30">
        <v>3</v>
      </c>
      <c r="F19" s="30" t="s">
        <v>2350</v>
      </c>
      <c r="G19" s="30"/>
      <c r="H19" s="25"/>
      <c r="I19" s="25"/>
      <c r="J19" s="26"/>
    </row>
    <row r="20" spans="1:10">
      <c r="A20" s="32"/>
      <c r="B20" s="28"/>
      <c r="C20" s="31"/>
      <c r="D20" s="30"/>
      <c r="E20" s="30"/>
      <c r="F20" s="30"/>
      <c r="G20" s="30"/>
      <c r="H20" s="25"/>
      <c r="I20" s="25"/>
      <c r="J20" s="26"/>
    </row>
    <row r="21" spans="1:10">
      <c r="A21" s="32"/>
      <c r="B21" s="29"/>
      <c r="C21" s="31"/>
      <c r="D21" s="30"/>
      <c r="E21" s="30"/>
      <c r="F21" s="30"/>
      <c r="G21" s="30"/>
      <c r="H21" s="25"/>
      <c r="I21" s="25"/>
      <c r="J21" s="26"/>
    </row>
    <row r="22" spans="1:10">
      <c r="A22" s="32"/>
      <c r="B22" s="29"/>
      <c r="C22" s="31"/>
      <c r="D22" s="30"/>
      <c r="E22" s="30"/>
      <c r="F22" s="30"/>
      <c r="G22" s="30"/>
      <c r="H22" s="25"/>
      <c r="I22" s="25"/>
      <c r="J22" s="26"/>
    </row>
    <row r="23" spans="1:10">
      <c r="A23" s="32"/>
      <c r="B23" s="29"/>
      <c r="C23" s="31"/>
      <c r="D23" s="30"/>
      <c r="E23" s="30"/>
      <c r="F23" s="30"/>
      <c r="G23" s="30"/>
      <c r="H23" s="25"/>
      <c r="I23" s="25"/>
      <c r="J23" s="26"/>
    </row>
    <row r="24" spans="1:10">
      <c r="A24" s="32"/>
      <c r="B24" s="29"/>
      <c r="C24" s="31"/>
      <c r="D24" s="30"/>
      <c r="E24" s="30"/>
      <c r="F24" s="30"/>
      <c r="G24" s="30"/>
      <c r="H24" s="25"/>
      <c r="I24" s="25"/>
      <c r="J24" s="26"/>
    </row>
    <row r="25" spans="1:10">
      <c r="A25" s="32"/>
      <c r="B25" s="29"/>
      <c r="C25" s="31"/>
      <c r="D25" s="30"/>
      <c r="E25" s="30"/>
      <c r="F25" s="30"/>
      <c r="G25" s="30"/>
      <c r="H25" s="25"/>
      <c r="I25" s="25"/>
      <c r="J25" s="26"/>
    </row>
    <row r="26" spans="1:10">
      <c r="A26" s="32"/>
      <c r="B26" s="29"/>
      <c r="C26" s="31"/>
      <c r="D26" s="30"/>
      <c r="E26" s="30"/>
      <c r="F26" s="30"/>
      <c r="G26" s="30"/>
      <c r="H26" s="25"/>
      <c r="I26" s="25"/>
      <c r="J26" s="26"/>
    </row>
    <row r="27" spans="1:10">
      <c r="A27" s="32"/>
      <c r="B27" s="29"/>
      <c r="C27" s="31"/>
      <c r="D27" s="30"/>
      <c r="E27" s="30"/>
      <c r="F27" s="30"/>
      <c r="G27" s="30"/>
      <c r="H27" s="25"/>
      <c r="I27" s="25"/>
      <c r="J27" s="26"/>
    </row>
    <row r="28" spans="1:10">
      <c r="A28" s="32"/>
      <c r="B28" s="29"/>
      <c r="C28" s="31"/>
      <c r="D28" s="30"/>
      <c r="E28" s="30"/>
      <c r="F28" s="30"/>
      <c r="G28" s="30"/>
      <c r="H28" s="25"/>
      <c r="I28" s="25"/>
      <c r="J28" s="26"/>
    </row>
    <row r="29" spans="1:10">
      <c r="A29" s="32"/>
      <c r="B29" s="29"/>
      <c r="C29" s="31"/>
      <c r="D29" s="30"/>
      <c r="E29" s="30"/>
      <c r="F29" s="30"/>
      <c r="G29" s="30"/>
      <c r="H29" s="25"/>
      <c r="I29" s="25"/>
      <c r="J29" s="26"/>
    </row>
    <row r="30" spans="1:10" ht="15.75" thickBot="1">
      <c r="A30" s="32"/>
      <c r="B30" s="29"/>
      <c r="C30" s="31"/>
      <c r="D30" s="30"/>
      <c r="E30" s="30"/>
      <c r="F30" s="30"/>
      <c r="G30" s="30"/>
      <c r="H30" s="25"/>
      <c r="I30" s="25"/>
      <c r="J30" s="26"/>
    </row>
    <row r="31" spans="1:10" ht="15.75" thickBot="1">
      <c r="A31" s="598" t="s">
        <v>11</v>
      </c>
      <c r="B31" s="599"/>
      <c r="C31" s="599"/>
      <c r="D31" s="645">
        <f>SUM(D17:D30)</f>
        <v>0</v>
      </c>
      <c r="E31" s="646"/>
      <c r="F31" s="646"/>
      <c r="G31" s="646"/>
      <c r="H31" s="646"/>
      <c r="I31" s="646"/>
      <c r="J31" s="647"/>
    </row>
  </sheetData>
  <mergeCells count="13">
    <mergeCell ref="A31:C31"/>
    <mergeCell ref="D31:J31"/>
    <mergeCell ref="E14:E15"/>
    <mergeCell ref="F14:F15"/>
    <mergeCell ref="G14:G15"/>
    <mergeCell ref="H14:H15"/>
    <mergeCell ref="A6:J6"/>
    <mergeCell ref="A13:J13"/>
    <mergeCell ref="A14:A15"/>
    <mergeCell ref="B14:B15"/>
    <mergeCell ref="C14:C15"/>
    <mergeCell ref="D14:D15"/>
    <mergeCell ref="I14:J14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3:S31"/>
  <sheetViews>
    <sheetView topLeftCell="A10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6" width="7.42578125" customWidth="1"/>
    <col min="7" max="7" width="16.5703125" customWidth="1"/>
    <col min="8" max="9" width="16.42578125" customWidth="1"/>
    <col min="10" max="11" width="9.7109375" customWidth="1"/>
  </cols>
  <sheetData>
    <row r="3" spans="1:19">
      <c r="A3" t="s">
        <v>4</v>
      </c>
    </row>
    <row r="5" spans="1:19">
      <c r="A5" s="1" t="s">
        <v>5</v>
      </c>
    </row>
    <row r="6" spans="1:19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13"/>
      <c r="M6" s="13"/>
      <c r="N6" s="13"/>
      <c r="O6" s="13"/>
      <c r="P6" s="13"/>
      <c r="Q6" s="13"/>
      <c r="R6" s="13"/>
      <c r="S6" s="13"/>
    </row>
    <row r="7" spans="1:19">
      <c r="A7" s="1"/>
    </row>
    <row r="8" spans="1:19">
      <c r="A8" s="14" t="s">
        <v>12</v>
      </c>
      <c r="C8" t="s">
        <v>1797</v>
      </c>
    </row>
    <row r="9" spans="1:19">
      <c r="A9" s="14"/>
    </row>
    <row r="10" spans="1:19">
      <c r="A10" s="14" t="s">
        <v>8</v>
      </c>
      <c r="C10" t="s">
        <v>7</v>
      </c>
    </row>
    <row r="11" spans="1:19">
      <c r="A11" s="14"/>
    </row>
    <row r="12" spans="1:19">
      <c r="A12" s="14" t="s">
        <v>9</v>
      </c>
      <c r="C12" t="s">
        <v>10</v>
      </c>
    </row>
    <row r="13" spans="1:19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</row>
    <row r="14" spans="1:19" ht="15.75" customHeight="1">
      <c r="A14" s="596" t="s">
        <v>0</v>
      </c>
      <c r="B14" s="565" t="s">
        <v>13</v>
      </c>
      <c r="C14" s="585" t="s">
        <v>14</v>
      </c>
      <c r="D14" s="567" t="s">
        <v>1774</v>
      </c>
      <c r="E14" s="567" t="s">
        <v>1775</v>
      </c>
      <c r="F14" s="567" t="s">
        <v>1776</v>
      </c>
      <c r="G14" s="560" t="s">
        <v>15</v>
      </c>
      <c r="H14" s="560"/>
      <c r="I14" s="560"/>
      <c r="J14" s="560" t="s">
        <v>20</v>
      </c>
      <c r="K14" s="560"/>
    </row>
    <row r="15" spans="1:19" ht="24.75" customHeight="1">
      <c r="A15" s="597"/>
      <c r="B15" s="566"/>
      <c r="C15" s="586"/>
      <c r="D15" s="568"/>
      <c r="E15" s="568"/>
      <c r="F15" s="568"/>
      <c r="G15" s="33" t="s">
        <v>1</v>
      </c>
      <c r="H15" s="33" t="s">
        <v>1778</v>
      </c>
      <c r="I15" s="33" t="s">
        <v>17</v>
      </c>
      <c r="J15" s="33" t="s">
        <v>19</v>
      </c>
      <c r="K15" s="33" t="s">
        <v>18</v>
      </c>
    </row>
    <row r="16" spans="1:19" ht="15.75">
      <c r="A16" s="15"/>
      <c r="B16" s="16"/>
      <c r="C16" s="17"/>
      <c r="D16" s="18"/>
      <c r="E16" s="18"/>
      <c r="F16" s="18"/>
      <c r="G16" s="19"/>
      <c r="H16" s="19"/>
      <c r="I16" s="19"/>
      <c r="J16" s="19"/>
      <c r="K16" s="20"/>
    </row>
    <row r="17" spans="1:11">
      <c r="A17" s="27">
        <v>1</v>
      </c>
      <c r="B17" s="28">
        <v>45345</v>
      </c>
      <c r="C17" s="29"/>
      <c r="D17" s="30">
        <v>4</v>
      </c>
      <c r="E17" s="30"/>
      <c r="F17" s="30">
        <f>D17</f>
        <v>4</v>
      </c>
      <c r="G17" s="35"/>
      <c r="H17" s="25"/>
      <c r="I17" s="151"/>
      <c r="J17" s="25"/>
      <c r="K17" s="26"/>
    </row>
    <row r="18" spans="1:11">
      <c r="A18" s="27"/>
      <c r="B18" s="28"/>
      <c r="C18" s="29"/>
      <c r="D18" s="30"/>
      <c r="E18" s="30">
        <v>2</v>
      </c>
      <c r="F18" s="30">
        <f>F17-E18</f>
        <v>2</v>
      </c>
      <c r="G18" s="28">
        <v>45345</v>
      </c>
      <c r="H18" s="25"/>
      <c r="I18" s="25" t="s">
        <v>1798</v>
      </c>
      <c r="J18" s="25"/>
      <c r="K18" s="26"/>
    </row>
    <row r="19" spans="1:11">
      <c r="A19" s="27"/>
      <c r="B19" s="28"/>
      <c r="C19" s="31"/>
      <c r="D19" s="30"/>
      <c r="E19" s="30"/>
      <c r="F19" s="30"/>
      <c r="G19" s="35"/>
      <c r="H19" s="25"/>
      <c r="I19" s="25"/>
      <c r="J19" s="25"/>
      <c r="K19" s="26"/>
    </row>
    <row r="20" spans="1:11">
      <c r="A20" s="32"/>
      <c r="B20" s="28"/>
      <c r="C20" s="31"/>
      <c r="D20" s="30"/>
      <c r="E20" s="30"/>
      <c r="F20" s="30"/>
      <c r="G20" s="35"/>
      <c r="H20" s="25"/>
      <c r="I20" s="25"/>
      <c r="J20" s="25"/>
      <c r="K20" s="26"/>
    </row>
    <row r="21" spans="1:11">
      <c r="A21" s="32"/>
      <c r="B21" s="29"/>
      <c r="C21" s="31"/>
      <c r="D21" s="30"/>
      <c r="E21" s="30"/>
      <c r="F21" s="30"/>
      <c r="G21" s="35"/>
      <c r="H21" s="25"/>
      <c r="I21" s="25"/>
      <c r="J21" s="25"/>
      <c r="K21" s="26"/>
    </row>
    <row r="22" spans="1:11">
      <c r="A22" s="32"/>
      <c r="B22" s="29"/>
      <c r="C22" s="31"/>
      <c r="D22" s="30"/>
      <c r="E22" s="30"/>
      <c r="F22" s="30"/>
      <c r="G22" s="35"/>
      <c r="H22" s="25"/>
      <c r="I22" s="25"/>
      <c r="J22" s="25"/>
      <c r="K22" s="26"/>
    </row>
    <row r="23" spans="1:11">
      <c r="A23" s="32"/>
      <c r="B23" s="29"/>
      <c r="C23" s="31"/>
      <c r="D23" s="30"/>
      <c r="E23" s="30"/>
      <c r="F23" s="30"/>
      <c r="G23" s="35"/>
      <c r="H23" s="25"/>
      <c r="I23" s="25"/>
      <c r="J23" s="25"/>
      <c r="K23" s="26"/>
    </row>
    <row r="24" spans="1:11">
      <c r="A24" s="32"/>
      <c r="B24" s="29"/>
      <c r="C24" s="31"/>
      <c r="D24" s="30"/>
      <c r="E24" s="30"/>
      <c r="F24" s="30"/>
      <c r="G24" s="35"/>
      <c r="H24" s="25"/>
      <c r="I24" s="25"/>
      <c r="J24" s="25"/>
      <c r="K24" s="26"/>
    </row>
    <row r="25" spans="1:11">
      <c r="A25" s="32"/>
      <c r="B25" s="29"/>
      <c r="C25" s="31"/>
      <c r="D25" s="30"/>
      <c r="E25" s="30"/>
      <c r="F25" s="30"/>
      <c r="G25" s="35"/>
      <c r="H25" s="25"/>
      <c r="I25" s="25"/>
      <c r="J25" s="25"/>
      <c r="K25" s="26"/>
    </row>
    <row r="26" spans="1:11">
      <c r="A26" s="32"/>
      <c r="B26" s="29"/>
      <c r="C26" s="31"/>
      <c r="D26" s="30"/>
      <c r="E26" s="30"/>
      <c r="F26" s="30"/>
      <c r="G26" s="35"/>
      <c r="H26" s="25"/>
      <c r="I26" s="25"/>
      <c r="J26" s="25"/>
      <c r="K26" s="26"/>
    </row>
    <row r="27" spans="1:11">
      <c r="A27" s="32"/>
      <c r="B27" s="29"/>
      <c r="C27" s="31"/>
      <c r="D27" s="30"/>
      <c r="E27" s="30"/>
      <c r="F27" s="30"/>
      <c r="G27" s="35"/>
      <c r="H27" s="25"/>
      <c r="I27" s="25"/>
      <c r="J27" s="25"/>
      <c r="K27" s="26"/>
    </row>
    <row r="28" spans="1:11">
      <c r="A28" s="32"/>
      <c r="B28" s="29"/>
      <c r="C28" s="31"/>
      <c r="D28" s="30"/>
      <c r="E28" s="30"/>
      <c r="F28" s="30"/>
      <c r="G28" s="35"/>
      <c r="H28" s="25"/>
      <c r="I28" s="25"/>
      <c r="J28" s="25"/>
      <c r="K28" s="26"/>
    </row>
    <row r="29" spans="1:11">
      <c r="A29" s="32"/>
      <c r="B29" s="29"/>
      <c r="C29" s="31"/>
      <c r="D29" s="30"/>
      <c r="E29" s="30"/>
      <c r="F29" s="30"/>
      <c r="G29" s="35"/>
      <c r="H29" s="25"/>
      <c r="I29" s="25"/>
      <c r="J29" s="25"/>
      <c r="K29" s="26"/>
    </row>
    <row r="30" spans="1:11" ht="15.75" thickBot="1">
      <c r="A30" s="32"/>
      <c r="B30" s="29"/>
      <c r="C30" s="31"/>
      <c r="D30" s="30"/>
      <c r="E30" s="30"/>
      <c r="F30" s="30"/>
      <c r="G30" s="35"/>
      <c r="H30" s="25"/>
      <c r="I30" s="25"/>
      <c r="J30" s="25"/>
      <c r="K30" s="26"/>
    </row>
    <row r="31" spans="1:11" ht="15.75" thickBot="1">
      <c r="A31" s="598" t="s">
        <v>11</v>
      </c>
      <c r="B31" s="599"/>
      <c r="C31" s="599"/>
      <c r="D31" s="645">
        <f>SUM(D17:D30)</f>
        <v>4</v>
      </c>
      <c r="E31" s="646"/>
      <c r="F31" s="646"/>
      <c r="G31" s="646"/>
      <c r="H31" s="646"/>
      <c r="I31" s="646"/>
      <c r="J31" s="646"/>
      <c r="K31" s="647"/>
    </row>
  </sheetData>
  <mergeCells count="12">
    <mergeCell ref="A31:C31"/>
    <mergeCell ref="D31:K31"/>
    <mergeCell ref="A6:K6"/>
    <mergeCell ref="A13:K13"/>
    <mergeCell ref="A14:A15"/>
    <mergeCell ref="B14:B15"/>
    <mergeCell ref="C14:C15"/>
    <mergeCell ref="D14:D15"/>
    <mergeCell ref="E14:E15"/>
    <mergeCell ref="F14:F15"/>
    <mergeCell ref="G14:I14"/>
    <mergeCell ref="J14:K14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3:Q31"/>
  <sheetViews>
    <sheetView topLeftCell="A10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1634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>
        <v>1</v>
      </c>
      <c r="B17" s="28">
        <v>44716</v>
      </c>
      <c r="C17" s="29" t="s">
        <v>1632</v>
      </c>
      <c r="D17" s="30">
        <v>1</v>
      </c>
      <c r="E17" s="35"/>
      <c r="F17" s="25" t="s">
        <v>1635</v>
      </c>
      <c r="G17" s="25"/>
      <c r="H17" s="25"/>
      <c r="I17" s="26"/>
    </row>
    <row r="18" spans="1:9">
      <c r="A18" s="27"/>
      <c r="B18" s="28"/>
      <c r="C18" s="29"/>
      <c r="D18" s="30"/>
      <c r="E18" s="35"/>
      <c r="F18" s="25"/>
      <c r="G18" s="25"/>
      <c r="H18" s="25"/>
      <c r="I18" s="26"/>
    </row>
    <row r="19" spans="1:9">
      <c r="A19" s="27"/>
      <c r="B19" s="28"/>
      <c r="C19" s="31"/>
      <c r="D19" s="30"/>
      <c r="E19" s="35"/>
      <c r="F19" s="25"/>
      <c r="G19" s="25"/>
      <c r="H19" s="25"/>
      <c r="I19" s="26"/>
    </row>
    <row r="20" spans="1:9">
      <c r="A20" s="32"/>
      <c r="B20" s="28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32"/>
      <c r="B30" s="29"/>
      <c r="C30" s="31"/>
      <c r="D30" s="30"/>
      <c r="E30" s="35"/>
      <c r="F30" s="25"/>
      <c r="G30" s="25"/>
      <c r="H30" s="25"/>
      <c r="I30" s="26"/>
    </row>
    <row r="31" spans="1:9" ht="15.75" thickBot="1">
      <c r="A31" s="598" t="s">
        <v>11</v>
      </c>
      <c r="B31" s="599"/>
      <c r="C31" s="599"/>
      <c r="D31" s="645">
        <f>SUM(D17:D30)</f>
        <v>1</v>
      </c>
      <c r="E31" s="646"/>
      <c r="F31" s="646"/>
      <c r="G31" s="646"/>
      <c r="H31" s="646"/>
      <c r="I31" s="647"/>
    </row>
  </sheetData>
  <mergeCells count="10">
    <mergeCell ref="A31:C31"/>
    <mergeCell ref="D31:I31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3:Q31"/>
  <sheetViews>
    <sheetView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1660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>
        <v>1</v>
      </c>
      <c r="B17" s="28">
        <v>45288</v>
      </c>
      <c r="C17" s="29" t="s">
        <v>1661</v>
      </c>
      <c r="D17" s="30">
        <v>4</v>
      </c>
      <c r="E17" s="35">
        <v>45316</v>
      </c>
      <c r="F17" s="25" t="s">
        <v>1645</v>
      </c>
      <c r="G17" s="25" t="s">
        <v>1662</v>
      </c>
      <c r="H17" s="25"/>
      <c r="I17" s="26"/>
    </row>
    <row r="18" spans="1:9">
      <c r="A18" s="27"/>
      <c r="B18" s="28"/>
      <c r="C18" s="29"/>
      <c r="D18" s="30">
        <v>2</v>
      </c>
      <c r="E18" s="35">
        <v>45323</v>
      </c>
      <c r="F18" s="25"/>
      <c r="G18" s="25" t="s">
        <v>1662</v>
      </c>
      <c r="H18" s="25"/>
      <c r="I18" s="26"/>
    </row>
    <row r="19" spans="1:9">
      <c r="A19" s="27"/>
      <c r="B19" s="28"/>
      <c r="C19" s="31"/>
      <c r="D19" s="30">
        <v>1</v>
      </c>
      <c r="E19" s="35">
        <v>45327</v>
      </c>
      <c r="F19" s="25" t="s">
        <v>1674</v>
      </c>
      <c r="G19" s="25" t="s">
        <v>1662</v>
      </c>
      <c r="H19" s="25"/>
      <c r="I19" s="26"/>
    </row>
    <row r="20" spans="1:9">
      <c r="A20" s="32"/>
      <c r="B20" s="28"/>
      <c r="C20" s="31"/>
      <c r="D20" s="30">
        <v>3</v>
      </c>
      <c r="E20" s="35">
        <v>45329</v>
      </c>
      <c r="F20" s="25" t="s">
        <v>1674</v>
      </c>
      <c r="G20" s="25" t="s">
        <v>1662</v>
      </c>
      <c r="H20" s="25"/>
      <c r="I20" s="26"/>
    </row>
    <row r="21" spans="1:9">
      <c r="A21" s="32"/>
      <c r="B21" s="143">
        <v>45352</v>
      </c>
      <c r="C21" s="31" t="s">
        <v>212</v>
      </c>
      <c r="D21" s="30">
        <v>10</v>
      </c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32"/>
      <c r="B30" s="29"/>
      <c r="C30" s="31"/>
      <c r="D30" s="30"/>
      <c r="E30" s="35"/>
      <c r="F30" s="25"/>
      <c r="G30" s="25"/>
      <c r="H30" s="25"/>
      <c r="I30" s="26"/>
    </row>
    <row r="31" spans="1:9" ht="15.75" thickBot="1">
      <c r="A31" s="598" t="s">
        <v>11</v>
      </c>
      <c r="B31" s="599"/>
      <c r="C31" s="599"/>
      <c r="D31" s="645">
        <f>SUM(D17:D30)</f>
        <v>20</v>
      </c>
      <c r="E31" s="646"/>
      <c r="F31" s="646"/>
      <c r="G31" s="646"/>
      <c r="H31" s="646"/>
      <c r="I31" s="647"/>
    </row>
  </sheetData>
  <mergeCells count="10">
    <mergeCell ref="A31:C31"/>
    <mergeCell ref="D31:I31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3:Q31"/>
  <sheetViews>
    <sheetView topLeftCell="A10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1618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1">
        <v>1</v>
      </c>
      <c r="B17" s="22">
        <v>45316</v>
      </c>
      <c r="C17" s="23" t="s">
        <v>1620</v>
      </c>
      <c r="D17" s="24">
        <v>5</v>
      </c>
      <c r="E17" s="35"/>
      <c r="F17" s="25"/>
      <c r="G17" s="25"/>
      <c r="H17" s="25"/>
      <c r="I17" s="26"/>
    </row>
    <row r="18" spans="1:9">
      <c r="A18" s="27"/>
      <c r="B18" s="28"/>
      <c r="C18" s="29"/>
      <c r="D18" s="30"/>
      <c r="E18" s="35"/>
      <c r="F18" s="25"/>
      <c r="G18" s="25"/>
      <c r="H18" s="25"/>
      <c r="I18" s="26"/>
    </row>
    <row r="19" spans="1:9">
      <c r="A19" s="27"/>
      <c r="B19" s="28"/>
      <c r="C19" s="31"/>
      <c r="D19" s="30"/>
      <c r="E19" s="35"/>
      <c r="F19" s="25"/>
      <c r="G19" s="25"/>
      <c r="H19" s="25"/>
      <c r="I19" s="26"/>
    </row>
    <row r="20" spans="1:9">
      <c r="A20" s="32"/>
      <c r="B20" s="28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32"/>
      <c r="B30" s="29"/>
      <c r="C30" s="31"/>
      <c r="D30" s="30"/>
      <c r="E30" s="35"/>
      <c r="F30" s="25"/>
      <c r="G30" s="25"/>
      <c r="H30" s="25"/>
      <c r="I30" s="26"/>
    </row>
    <row r="31" spans="1:9" ht="15.75" thickBot="1">
      <c r="A31" s="598" t="s">
        <v>11</v>
      </c>
      <c r="B31" s="599"/>
      <c r="C31" s="599"/>
      <c r="D31" s="645">
        <f>SUM(D17:D30)</f>
        <v>5</v>
      </c>
      <c r="E31" s="646"/>
      <c r="F31" s="646"/>
      <c r="G31" s="646"/>
      <c r="H31" s="646"/>
      <c r="I31" s="647"/>
    </row>
  </sheetData>
  <mergeCells count="10">
    <mergeCell ref="A31:C31"/>
    <mergeCell ref="D31:I31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3:Q31"/>
  <sheetViews>
    <sheetView topLeftCell="A7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1619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1">
        <v>1</v>
      </c>
      <c r="B17" s="22">
        <v>45316</v>
      </c>
      <c r="C17" s="23" t="s">
        <v>1620</v>
      </c>
      <c r="D17" s="24">
        <v>3</v>
      </c>
      <c r="E17" s="35"/>
      <c r="F17" s="25"/>
      <c r="G17" s="25"/>
      <c r="H17" s="25"/>
      <c r="I17" s="26"/>
    </row>
    <row r="18" spans="1:9">
      <c r="A18" s="27"/>
      <c r="B18" s="28"/>
      <c r="C18" s="29"/>
      <c r="D18" s="30"/>
      <c r="E18" s="35"/>
      <c r="F18" s="25"/>
      <c r="G18" s="25"/>
      <c r="H18" s="25"/>
      <c r="I18" s="26"/>
    </row>
    <row r="19" spans="1:9">
      <c r="A19" s="27"/>
      <c r="B19" s="28"/>
      <c r="C19" s="31"/>
      <c r="D19" s="30"/>
      <c r="E19" s="35"/>
      <c r="F19" s="25"/>
      <c r="G19" s="25"/>
      <c r="H19" s="25"/>
      <c r="I19" s="26"/>
    </row>
    <row r="20" spans="1:9">
      <c r="A20" s="32"/>
      <c r="B20" s="28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32"/>
      <c r="B30" s="29"/>
      <c r="C30" s="31"/>
      <c r="D30" s="30"/>
      <c r="E30" s="35"/>
      <c r="F30" s="25"/>
      <c r="G30" s="25"/>
      <c r="H30" s="25"/>
      <c r="I30" s="26"/>
    </row>
    <row r="31" spans="1:9" ht="15.75" thickBot="1">
      <c r="A31" s="598" t="s">
        <v>11</v>
      </c>
      <c r="B31" s="599"/>
      <c r="C31" s="599"/>
      <c r="D31" s="645">
        <f>SUM(D17:D30)</f>
        <v>3</v>
      </c>
      <c r="E31" s="646"/>
      <c r="F31" s="646"/>
      <c r="G31" s="646"/>
      <c r="H31" s="646"/>
      <c r="I31" s="647"/>
    </row>
  </sheetData>
  <mergeCells count="10">
    <mergeCell ref="A31:C31"/>
    <mergeCell ref="D31:I31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S18"/>
  <sheetViews>
    <sheetView topLeftCell="A5" workbookViewId="0">
      <pane ySplit="7" topLeftCell="A12" activePane="bottomLeft" state="frozen"/>
      <selection activeCell="J34" sqref="J34"/>
      <selection pane="bottomLeft" activeCell="D12" sqref="D12"/>
    </sheetView>
  </sheetViews>
  <sheetFormatPr defaultColWidth="8.85546875" defaultRowHeight="15"/>
  <cols>
    <col min="1" max="1" width="3.28515625" customWidth="1"/>
    <col min="2" max="2" width="13.42578125" customWidth="1"/>
    <col min="3" max="3" width="17.42578125" customWidth="1"/>
    <col min="4" max="5" width="6.28515625" customWidth="1"/>
    <col min="6" max="7" width="11.7109375" customWidth="1"/>
    <col min="8" max="8" width="6.28515625" customWidth="1"/>
    <col min="9" max="9" width="11.7109375" customWidth="1"/>
    <col min="10" max="10" width="26" customWidth="1"/>
    <col min="11" max="11" width="23.28515625" customWidth="1"/>
    <col min="12" max="12" width="27.42578125" customWidth="1"/>
  </cols>
  <sheetData>
    <row r="2" spans="1:19">
      <c r="A2" s="1" t="s">
        <v>5</v>
      </c>
    </row>
    <row r="3" spans="1:19" ht="18.75">
      <c r="A3" s="563" t="s">
        <v>6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13"/>
      <c r="M3" s="13"/>
      <c r="N3" s="13"/>
      <c r="O3" s="13"/>
      <c r="P3" s="13"/>
      <c r="Q3" s="13"/>
      <c r="R3" s="13"/>
      <c r="S3" s="13"/>
    </row>
    <row r="4" spans="1:19">
      <c r="A4" s="1"/>
    </row>
    <row r="5" spans="1:19">
      <c r="A5" s="14" t="s">
        <v>12</v>
      </c>
      <c r="C5" t="s">
        <v>2602</v>
      </c>
    </row>
    <row r="6" spans="1:19">
      <c r="A6" s="14"/>
    </row>
    <row r="7" spans="1:19">
      <c r="A7" s="14" t="s">
        <v>8</v>
      </c>
      <c r="C7" t="s">
        <v>7</v>
      </c>
    </row>
    <row r="8" spans="1:19">
      <c r="A8" s="14"/>
    </row>
    <row r="9" spans="1:19">
      <c r="A9" s="14" t="s">
        <v>9</v>
      </c>
      <c r="C9" t="s">
        <v>2142</v>
      </c>
    </row>
    <row r="10" spans="1:19" ht="15.75" customHeight="1">
      <c r="A10" s="560" t="s">
        <v>0</v>
      </c>
      <c r="B10" s="560" t="s">
        <v>13</v>
      </c>
      <c r="C10" s="579" t="s">
        <v>14</v>
      </c>
      <c r="D10" s="559" t="s">
        <v>1774</v>
      </c>
      <c r="E10" s="559" t="s">
        <v>2078</v>
      </c>
      <c r="F10" s="559" t="s">
        <v>2550</v>
      </c>
      <c r="G10" s="559" t="s">
        <v>2381</v>
      </c>
      <c r="H10" s="559" t="s">
        <v>1776</v>
      </c>
      <c r="I10" s="560" t="s">
        <v>15</v>
      </c>
      <c r="J10" s="560"/>
      <c r="K10" s="560"/>
    </row>
    <row r="11" spans="1:19" ht="24.75" customHeight="1">
      <c r="A11" s="560"/>
      <c r="B11" s="560"/>
      <c r="C11" s="579"/>
      <c r="D11" s="559"/>
      <c r="E11" s="559"/>
      <c r="F11" s="559"/>
      <c r="G11" s="559"/>
      <c r="H11" s="559"/>
      <c r="I11" s="33" t="s">
        <v>1</v>
      </c>
      <c r="J11" s="33" t="s">
        <v>2115</v>
      </c>
      <c r="K11" s="33" t="s">
        <v>2333</v>
      </c>
    </row>
    <row r="12" spans="1:19" ht="15.75">
      <c r="A12" s="152">
        <v>1</v>
      </c>
      <c r="B12" s="321"/>
      <c r="C12" s="466" t="s">
        <v>1851</v>
      </c>
      <c r="D12" s="322">
        <v>2</v>
      </c>
      <c r="E12" s="480"/>
      <c r="F12" s="319"/>
      <c r="G12" s="319"/>
      <c r="H12" s="280"/>
      <c r="I12" s="268"/>
      <c r="J12" s="261"/>
      <c r="K12" s="278"/>
    </row>
    <row r="13" spans="1:19" ht="15.75">
      <c r="A13" s="152">
        <v>2</v>
      </c>
      <c r="B13" s="323"/>
      <c r="C13" s="467"/>
      <c r="D13" s="324"/>
      <c r="E13" s="480"/>
      <c r="F13" s="319"/>
      <c r="G13" s="319"/>
      <c r="H13" s="280"/>
      <c r="I13" s="268"/>
      <c r="J13" s="307"/>
      <c r="K13" s="278"/>
    </row>
    <row r="14" spans="1:19" ht="18.600000000000001" customHeight="1">
      <c r="A14" s="152">
        <v>3</v>
      </c>
      <c r="B14" s="325"/>
      <c r="C14" s="468"/>
      <c r="D14" s="322"/>
      <c r="E14" s="480"/>
      <c r="F14" s="319"/>
      <c r="G14" s="319"/>
      <c r="H14" s="258"/>
      <c r="I14" s="268"/>
      <c r="J14" s="260"/>
      <c r="K14" s="278"/>
    </row>
    <row r="15" spans="1:19">
      <c r="A15" s="284"/>
      <c r="B15" s="281"/>
      <c r="C15" s="469"/>
      <c r="D15" s="480"/>
      <c r="E15" s="320"/>
      <c r="F15" s="320"/>
      <c r="G15" s="320"/>
      <c r="H15" s="258"/>
      <c r="I15" s="291"/>
      <c r="J15" s="349"/>
      <c r="K15" s="260"/>
    </row>
    <row r="16" spans="1:19">
      <c r="A16" s="284"/>
      <c r="B16" s="281"/>
      <c r="C16" s="469"/>
      <c r="D16" s="480"/>
      <c r="E16" s="320"/>
      <c r="F16" s="320"/>
      <c r="G16" s="320"/>
      <c r="H16" s="258"/>
      <c r="I16" s="291"/>
      <c r="J16" s="349"/>
      <c r="K16" s="260"/>
    </row>
    <row r="17" spans="1:11">
      <c r="A17" s="156"/>
      <c r="B17" s="281"/>
      <c r="C17" s="470"/>
      <c r="D17" s="481"/>
      <c r="E17" s="320"/>
      <c r="F17" s="320"/>
      <c r="G17" s="320"/>
      <c r="H17" s="258"/>
      <c r="I17" s="291"/>
      <c r="J17" s="349"/>
      <c r="K17" s="260"/>
    </row>
    <row r="18" spans="1:11">
      <c r="A18" s="561" t="s">
        <v>11</v>
      </c>
      <c r="B18" s="561"/>
      <c r="C18" s="561"/>
      <c r="D18" s="258">
        <f>SUM(D12:D17)</f>
        <v>2</v>
      </c>
      <c r="E18" s="258">
        <f>SUM(E12:E17)</f>
        <v>0</v>
      </c>
      <c r="F18" s="258">
        <f>SUM(F15:F17)</f>
        <v>0</v>
      </c>
      <c r="G18" s="258">
        <f>SUM(G12:G17)</f>
        <v>0</v>
      </c>
      <c r="H18" s="260">
        <f>D18-E18-F18</f>
        <v>2</v>
      </c>
      <c r="I18" s="282"/>
      <c r="J18" s="260"/>
      <c r="K18" s="258"/>
    </row>
  </sheetData>
  <mergeCells count="11">
    <mergeCell ref="A18:C18"/>
    <mergeCell ref="A3:K3"/>
    <mergeCell ref="A10:A11"/>
    <mergeCell ref="B10:B11"/>
    <mergeCell ref="C10:C11"/>
    <mergeCell ref="D10:D11"/>
    <mergeCell ref="E10:E11"/>
    <mergeCell ref="F10:F11"/>
    <mergeCell ref="G10:G11"/>
    <mergeCell ref="H10:H11"/>
    <mergeCell ref="I10:K10"/>
  </mergeCells>
  <pageMargins left="0.7" right="0.7" top="0.75" bottom="0.75" header="0.3" footer="0.3"/>
  <pageSetup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3:Q31"/>
  <sheetViews>
    <sheetView workbookViewId="0">
      <selection activeCell="E26" sqref="E26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33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1">
        <v>1</v>
      </c>
      <c r="B17" s="22">
        <v>45274</v>
      </c>
      <c r="C17" s="23"/>
      <c r="D17" s="24">
        <v>1</v>
      </c>
      <c r="E17" s="35">
        <v>45274</v>
      </c>
      <c r="F17" s="25" t="s">
        <v>34</v>
      </c>
      <c r="G17" s="25" t="s">
        <v>35</v>
      </c>
      <c r="H17" s="25"/>
      <c r="I17" s="26"/>
    </row>
    <row r="18" spans="1:9">
      <c r="A18" s="27"/>
      <c r="B18" s="28"/>
      <c r="C18" s="29"/>
      <c r="D18" s="30"/>
      <c r="E18" s="35"/>
      <c r="F18" s="25"/>
      <c r="G18" s="25"/>
      <c r="H18" s="25"/>
      <c r="I18" s="26"/>
    </row>
    <row r="19" spans="1:9">
      <c r="A19" s="27"/>
      <c r="B19" s="28"/>
      <c r="C19" s="31"/>
      <c r="D19" s="30"/>
      <c r="E19" s="35"/>
      <c r="F19" s="25"/>
      <c r="G19" s="25"/>
      <c r="H19" s="25"/>
      <c r="I19" s="26"/>
    </row>
    <row r="20" spans="1:9">
      <c r="A20" s="32"/>
      <c r="B20" s="28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32"/>
      <c r="B30" s="29"/>
      <c r="C30" s="31"/>
      <c r="D30" s="30"/>
      <c r="E30" s="35"/>
      <c r="F30" s="25"/>
      <c r="G30" s="25"/>
      <c r="H30" s="25"/>
      <c r="I30" s="26"/>
    </row>
    <row r="31" spans="1:9" ht="15.75" thickBot="1">
      <c r="A31" s="598" t="s">
        <v>11</v>
      </c>
      <c r="B31" s="599"/>
      <c r="C31" s="599"/>
      <c r="D31" s="645">
        <f>SUM(D17:D30)</f>
        <v>1</v>
      </c>
      <c r="E31" s="646"/>
      <c r="F31" s="646"/>
      <c r="G31" s="646"/>
      <c r="H31" s="646"/>
      <c r="I31" s="647"/>
    </row>
  </sheetData>
  <mergeCells count="10">
    <mergeCell ref="A31:C31"/>
    <mergeCell ref="D31:I31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  <pageSetup paperSize="9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>
    <tabColor rgb="FFFFFF00"/>
  </sheetPr>
  <dimension ref="A3:U23"/>
  <sheetViews>
    <sheetView topLeftCell="A4" workbookViewId="0">
      <selection activeCell="F18" sqref="F18"/>
    </sheetView>
  </sheetViews>
  <sheetFormatPr defaultColWidth="8.85546875" defaultRowHeight="15"/>
  <cols>
    <col min="1" max="1" width="3.28515625" customWidth="1"/>
    <col min="2" max="2" width="14.42578125" customWidth="1"/>
    <col min="3" max="3" width="11.28515625" customWidth="1"/>
    <col min="4" max="8" width="7" customWidth="1"/>
    <col min="9" max="9" width="16.5703125" customWidth="1"/>
    <col min="10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2479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10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5" t="s">
        <v>130</v>
      </c>
      <c r="F14" s="565" t="s">
        <v>102</v>
      </c>
      <c r="G14" s="567" t="s">
        <v>2381</v>
      </c>
      <c r="H14" s="565" t="s">
        <v>2462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97"/>
      <c r="B15" s="566"/>
      <c r="C15" s="586"/>
      <c r="D15" s="566"/>
      <c r="E15" s="566"/>
      <c r="F15" s="566"/>
      <c r="G15" s="568"/>
      <c r="H15" s="566"/>
      <c r="I15" s="33" t="s">
        <v>1</v>
      </c>
      <c r="J15" s="33" t="s">
        <v>17</v>
      </c>
      <c r="K15" s="33" t="s">
        <v>2475</v>
      </c>
      <c r="L15" s="33" t="s">
        <v>19</v>
      </c>
      <c r="M15" s="33" t="s">
        <v>18</v>
      </c>
    </row>
    <row r="16" spans="1:21" ht="15.75">
      <c r="A16" s="15"/>
      <c r="B16" s="16"/>
      <c r="C16" s="17"/>
      <c r="D16" s="18"/>
      <c r="E16" s="18"/>
      <c r="F16" s="18"/>
      <c r="G16" s="18"/>
      <c r="H16" s="18"/>
      <c r="I16" s="19"/>
      <c r="J16" s="19"/>
      <c r="K16" s="19"/>
      <c r="L16" s="19"/>
      <c r="M16" s="20"/>
    </row>
    <row r="17" spans="1:13">
      <c r="A17" s="21"/>
      <c r="B17" s="22">
        <v>45272</v>
      </c>
      <c r="C17" s="23" t="s">
        <v>2480</v>
      </c>
      <c r="D17" s="24">
        <v>4</v>
      </c>
      <c r="E17" s="24"/>
      <c r="F17" s="24"/>
      <c r="G17" s="24"/>
      <c r="H17" s="24"/>
      <c r="I17" s="35"/>
      <c r="J17" s="25"/>
      <c r="K17" s="25"/>
      <c r="L17" s="25"/>
      <c r="M17" s="26"/>
    </row>
    <row r="18" spans="1:13">
      <c r="A18" s="458"/>
      <c r="B18" s="22"/>
      <c r="C18" s="23"/>
      <c r="D18" s="24"/>
      <c r="E18" s="24"/>
      <c r="F18" s="24"/>
      <c r="G18" s="24"/>
      <c r="H18" s="24"/>
      <c r="I18" s="35"/>
      <c r="J18" s="25"/>
      <c r="K18" s="25"/>
      <c r="L18" s="25"/>
      <c r="M18" s="26"/>
    </row>
    <row r="19" spans="1:13">
      <c r="A19" s="21"/>
      <c r="B19" s="29"/>
      <c r="C19" s="31"/>
      <c r="D19" s="30"/>
      <c r="E19" s="30"/>
      <c r="F19" s="30"/>
      <c r="G19" s="30"/>
      <c r="H19" s="30"/>
      <c r="I19" s="35"/>
      <c r="J19" s="25"/>
      <c r="K19" s="25"/>
      <c r="L19" s="25"/>
      <c r="M19" s="26"/>
    </row>
    <row r="20" spans="1:13">
      <c r="A20" s="458"/>
      <c r="B20" s="143"/>
      <c r="C20" s="31"/>
      <c r="D20" s="30"/>
      <c r="E20" s="30"/>
      <c r="F20" s="30"/>
      <c r="G20" s="30"/>
      <c r="H20" s="30"/>
      <c r="I20" s="35"/>
      <c r="J20" s="25"/>
      <c r="K20" s="25"/>
      <c r="L20" s="25"/>
      <c r="M20" s="26"/>
    </row>
    <row r="21" spans="1:13">
      <c r="A21" s="32"/>
      <c r="B21" s="29"/>
      <c r="C21" s="31"/>
      <c r="D21" s="30"/>
      <c r="E21" s="30"/>
      <c r="F21" s="30"/>
      <c r="G21" s="30"/>
      <c r="H21" s="30"/>
      <c r="I21" s="35"/>
      <c r="J21" s="25"/>
      <c r="K21" s="25"/>
      <c r="L21" s="25"/>
      <c r="M21" s="26"/>
    </row>
    <row r="22" spans="1:13" ht="15.75" thickBot="1">
      <c r="A22" s="32"/>
      <c r="B22" s="29"/>
      <c r="C22" s="31"/>
      <c r="D22" s="30"/>
      <c r="E22" s="30"/>
      <c r="F22" s="30"/>
      <c r="G22" s="30"/>
      <c r="H22" s="30"/>
      <c r="I22" s="35"/>
      <c r="J22" s="25"/>
      <c r="K22" s="25"/>
      <c r="L22" s="25"/>
      <c r="M22" s="26"/>
    </row>
    <row r="23" spans="1:13" ht="15.75" thickBot="1">
      <c r="A23" s="598" t="s">
        <v>11</v>
      </c>
      <c r="B23" s="599"/>
      <c r="C23" s="599"/>
      <c r="D23" s="122">
        <f>SUM(D17:D22)</f>
        <v>4</v>
      </c>
      <c r="E23" s="309">
        <f>SUM(E17:E22)</f>
        <v>0</v>
      </c>
      <c r="F23" s="309">
        <f>SUM(F17:F22)</f>
        <v>0</v>
      </c>
      <c r="G23" s="309">
        <f>SUM(G16:G22)</f>
        <v>0</v>
      </c>
      <c r="H23" s="309">
        <f>D23-E23-F23-G23</f>
        <v>4</v>
      </c>
      <c r="I23" s="309"/>
      <c r="J23" s="309"/>
      <c r="K23" s="309"/>
      <c r="L23" s="309"/>
      <c r="M23" s="124"/>
    </row>
  </sheetData>
  <mergeCells count="13">
    <mergeCell ref="A23:C23"/>
    <mergeCell ref="A14:A15"/>
    <mergeCell ref="B14:B15"/>
    <mergeCell ref="C14:C15"/>
    <mergeCell ref="D14:D15"/>
    <mergeCell ref="A6:M6"/>
    <mergeCell ref="A13:M13"/>
    <mergeCell ref="E14:E15"/>
    <mergeCell ref="F14:F15"/>
    <mergeCell ref="G14:G15"/>
    <mergeCell ref="H14:H15"/>
    <mergeCell ref="I14:K14"/>
    <mergeCell ref="L14:M14"/>
  </mergeCells>
  <pageMargins left="0.7" right="0.7" top="0.75" bottom="0.75" header="0.3" footer="0.3"/>
  <pageSetup paperSize="9" orientation="landscape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>
    <tabColor rgb="FFFFFF00"/>
  </sheetPr>
  <dimension ref="A3:U23"/>
  <sheetViews>
    <sheetView topLeftCell="A4" workbookViewId="0">
      <selection activeCell="B19" sqref="B19:C19"/>
    </sheetView>
  </sheetViews>
  <sheetFormatPr defaultColWidth="8.85546875" defaultRowHeight="15"/>
  <cols>
    <col min="1" max="1" width="3.28515625" customWidth="1"/>
    <col min="2" max="2" width="14.42578125" customWidth="1"/>
    <col min="3" max="3" width="11.28515625" customWidth="1"/>
    <col min="4" max="8" width="7" customWidth="1"/>
    <col min="9" max="9" width="16.5703125" customWidth="1"/>
    <col min="10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36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10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5" t="s">
        <v>130</v>
      </c>
      <c r="F14" s="565" t="s">
        <v>102</v>
      </c>
      <c r="G14" s="567" t="s">
        <v>2381</v>
      </c>
      <c r="H14" s="565" t="s">
        <v>2462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97"/>
      <c r="B15" s="566"/>
      <c r="C15" s="586"/>
      <c r="D15" s="566"/>
      <c r="E15" s="566"/>
      <c r="F15" s="566"/>
      <c r="G15" s="568"/>
      <c r="H15" s="566"/>
      <c r="I15" s="33" t="s">
        <v>1</v>
      </c>
      <c r="J15" s="33" t="s">
        <v>17</v>
      </c>
      <c r="K15" s="33" t="s">
        <v>2475</v>
      </c>
      <c r="L15" s="33" t="s">
        <v>19</v>
      </c>
      <c r="M15" s="33" t="s">
        <v>18</v>
      </c>
    </row>
    <row r="16" spans="1:21" ht="15.75">
      <c r="A16" s="15"/>
      <c r="B16" s="16"/>
      <c r="C16" s="17"/>
      <c r="D16" s="18"/>
      <c r="E16" s="18"/>
      <c r="F16" s="18"/>
      <c r="G16" s="18"/>
      <c r="H16" s="18"/>
      <c r="I16" s="19"/>
      <c r="J16" s="19"/>
      <c r="K16" s="19"/>
      <c r="L16" s="19"/>
      <c r="M16" s="20"/>
    </row>
    <row r="17" spans="1:13">
      <c r="A17" s="21"/>
      <c r="B17" s="22">
        <v>45272</v>
      </c>
      <c r="C17" s="23" t="s">
        <v>2480</v>
      </c>
      <c r="D17" s="24">
        <v>4</v>
      </c>
      <c r="E17" s="24"/>
      <c r="F17" s="24"/>
      <c r="G17" s="24"/>
      <c r="H17" s="24"/>
      <c r="I17" s="35"/>
      <c r="J17" s="25"/>
      <c r="K17" s="25"/>
      <c r="L17" s="25"/>
      <c r="M17" s="26"/>
    </row>
    <row r="18" spans="1:13">
      <c r="A18" s="458"/>
      <c r="B18" s="22"/>
      <c r="C18" s="23"/>
      <c r="D18" s="24"/>
      <c r="E18" s="24"/>
      <c r="F18" s="24">
        <v>1</v>
      </c>
      <c r="G18" s="24"/>
      <c r="H18" s="24"/>
      <c r="I18" s="35"/>
      <c r="J18" s="25"/>
      <c r="K18" s="25"/>
      <c r="L18" s="25"/>
      <c r="M18" s="26"/>
    </row>
    <row r="19" spans="1:13">
      <c r="A19" s="21"/>
      <c r="B19" s="334">
        <v>45447</v>
      </c>
      <c r="C19" s="315">
        <v>1020</v>
      </c>
      <c r="D19" s="30"/>
      <c r="E19" s="30"/>
      <c r="F19" s="30">
        <v>2</v>
      </c>
      <c r="G19" s="30"/>
      <c r="H19" s="30"/>
      <c r="I19" s="35">
        <v>45440</v>
      </c>
      <c r="J19" s="25" t="s">
        <v>2590</v>
      </c>
      <c r="K19" s="25"/>
      <c r="L19" s="25"/>
      <c r="M19" s="26"/>
    </row>
    <row r="20" spans="1:13">
      <c r="A20" s="458"/>
      <c r="B20" s="143"/>
      <c r="C20" s="31"/>
      <c r="D20" s="30"/>
      <c r="E20" s="30"/>
      <c r="F20" s="30"/>
      <c r="G20" s="30"/>
      <c r="H20" s="30"/>
      <c r="I20" s="35"/>
      <c r="J20" s="25"/>
      <c r="K20" s="25"/>
      <c r="L20" s="25"/>
      <c r="M20" s="26"/>
    </row>
    <row r="21" spans="1:13">
      <c r="A21" s="32"/>
      <c r="B21" s="29"/>
      <c r="C21" s="31"/>
      <c r="D21" s="30"/>
      <c r="E21" s="30"/>
      <c r="F21" s="30"/>
      <c r="G21" s="30"/>
      <c r="H21" s="30"/>
      <c r="I21" s="35"/>
      <c r="J21" s="25"/>
      <c r="K21" s="25"/>
      <c r="L21" s="25"/>
      <c r="M21" s="26"/>
    </row>
    <row r="22" spans="1:13" ht="15.75" thickBot="1">
      <c r="A22" s="32"/>
      <c r="B22" s="29"/>
      <c r="C22" s="31"/>
      <c r="D22" s="30"/>
      <c r="E22" s="30"/>
      <c r="F22" s="30"/>
      <c r="G22" s="30"/>
      <c r="H22" s="30"/>
      <c r="I22" s="35"/>
      <c r="J22" s="25"/>
      <c r="K22" s="25"/>
      <c r="L22" s="25"/>
      <c r="M22" s="26"/>
    </row>
    <row r="23" spans="1:13" ht="15.75" thickBot="1">
      <c r="A23" s="598" t="s">
        <v>11</v>
      </c>
      <c r="B23" s="599"/>
      <c r="C23" s="599"/>
      <c r="D23" s="122">
        <f>SUM(D17:D22)</f>
        <v>4</v>
      </c>
      <c r="E23" s="309">
        <f>SUM(E17:E22)</f>
        <v>0</v>
      </c>
      <c r="F23" s="309">
        <f>SUM(F17:F22)</f>
        <v>3</v>
      </c>
      <c r="G23" s="309">
        <f>SUM(G16:G22)</f>
        <v>0</v>
      </c>
      <c r="H23" s="309">
        <f>D23-E23-F23-G23</f>
        <v>1</v>
      </c>
      <c r="I23" s="309"/>
      <c r="J23" s="309"/>
      <c r="K23" s="309"/>
      <c r="L23" s="309"/>
      <c r="M23" s="124"/>
    </row>
  </sheetData>
  <mergeCells count="13">
    <mergeCell ref="A23:C23"/>
    <mergeCell ref="A14:A15"/>
    <mergeCell ref="B14:B15"/>
    <mergeCell ref="C14:C15"/>
    <mergeCell ref="D14:D15"/>
    <mergeCell ref="A6:M6"/>
    <mergeCell ref="A13:M13"/>
    <mergeCell ref="E14:E15"/>
    <mergeCell ref="F14:F15"/>
    <mergeCell ref="G14:G15"/>
    <mergeCell ref="H14:H15"/>
    <mergeCell ref="I14:K14"/>
    <mergeCell ref="L14:M14"/>
  </mergeCells>
  <pageMargins left="0.7" right="0.7" top="0.75" bottom="0.75" header="0.3" footer="0.3"/>
  <pageSetup paperSize="9" orientation="landscape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>
    <tabColor rgb="FFFFFF00"/>
  </sheetPr>
  <dimension ref="A3:U25"/>
  <sheetViews>
    <sheetView workbookViewId="0">
      <selection activeCell="B22" sqref="B22:C22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8" width="7" customWidth="1"/>
    <col min="9" max="9" width="16.5703125" customWidth="1"/>
    <col min="10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56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10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5" t="s">
        <v>130</v>
      </c>
      <c r="F14" s="565" t="s">
        <v>102</v>
      </c>
      <c r="G14" s="567" t="s">
        <v>2381</v>
      </c>
      <c r="H14" s="565" t="s">
        <v>2462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97"/>
      <c r="B15" s="566"/>
      <c r="C15" s="586"/>
      <c r="D15" s="566"/>
      <c r="E15" s="566"/>
      <c r="F15" s="566"/>
      <c r="G15" s="568"/>
      <c r="H15" s="566"/>
      <c r="I15" s="33" t="s">
        <v>1</v>
      </c>
      <c r="J15" s="33" t="s">
        <v>17</v>
      </c>
      <c r="K15" s="33" t="s">
        <v>2475</v>
      </c>
      <c r="L15" s="33" t="s">
        <v>19</v>
      </c>
      <c r="M15" s="33" t="s">
        <v>18</v>
      </c>
    </row>
    <row r="16" spans="1:21" ht="15.75">
      <c r="A16" s="15"/>
      <c r="B16" s="16"/>
      <c r="C16" s="17"/>
      <c r="D16" s="18"/>
      <c r="E16" s="18"/>
      <c r="F16" s="18"/>
      <c r="G16" s="18"/>
      <c r="H16" s="18"/>
      <c r="I16" s="19"/>
      <c r="J16" s="19"/>
      <c r="K16" s="19"/>
      <c r="L16" s="19"/>
      <c r="M16" s="20"/>
    </row>
    <row r="17" spans="1:13">
      <c r="A17" s="21">
        <v>1</v>
      </c>
      <c r="B17" s="22">
        <v>44776</v>
      </c>
      <c r="C17" s="23" t="s">
        <v>1631</v>
      </c>
      <c r="D17" s="24">
        <v>1</v>
      </c>
      <c r="E17" s="24"/>
      <c r="F17" s="24"/>
      <c r="G17" s="24"/>
      <c r="H17" s="24"/>
      <c r="I17" s="35"/>
      <c r="J17" s="25"/>
      <c r="K17" s="25"/>
      <c r="L17" s="25"/>
      <c r="M17" s="26"/>
    </row>
    <row r="18" spans="1:13">
      <c r="A18" s="458">
        <v>2</v>
      </c>
      <c r="B18" s="22">
        <v>45342</v>
      </c>
      <c r="C18" s="23" t="s">
        <v>2117</v>
      </c>
      <c r="D18" s="24">
        <v>5</v>
      </c>
      <c r="E18" s="24"/>
      <c r="F18" s="24"/>
      <c r="G18" s="24"/>
      <c r="H18" s="24"/>
      <c r="I18" s="35"/>
      <c r="J18" s="25"/>
      <c r="K18" s="25"/>
      <c r="L18" s="25"/>
      <c r="M18" s="26"/>
    </row>
    <row r="19" spans="1:13">
      <c r="A19" s="21">
        <v>3</v>
      </c>
      <c r="B19" s="29"/>
      <c r="C19" s="31" t="s">
        <v>1767</v>
      </c>
      <c r="D19" s="30">
        <v>6</v>
      </c>
      <c r="E19" s="30"/>
      <c r="F19" s="30"/>
      <c r="G19" s="30"/>
      <c r="H19" s="30"/>
      <c r="I19" s="35"/>
      <c r="J19" s="25"/>
      <c r="K19" s="25"/>
      <c r="L19" s="25"/>
      <c r="M19" s="26"/>
    </row>
    <row r="20" spans="1:13">
      <c r="A20" s="458">
        <v>4</v>
      </c>
      <c r="B20" s="143">
        <v>45420</v>
      </c>
      <c r="C20" s="31"/>
      <c r="D20" s="30"/>
      <c r="E20" s="30"/>
      <c r="F20" s="30"/>
      <c r="G20" s="30">
        <v>10</v>
      </c>
      <c r="H20" s="30"/>
      <c r="I20" s="35"/>
      <c r="J20" s="25"/>
      <c r="K20" s="25" t="s">
        <v>2476</v>
      </c>
      <c r="L20" s="25"/>
      <c r="M20" s="26"/>
    </row>
    <row r="21" spans="1:13">
      <c r="A21" s="458"/>
      <c r="B21" s="143">
        <v>45425</v>
      </c>
      <c r="C21" s="31">
        <v>229</v>
      </c>
      <c r="D21" s="30"/>
      <c r="E21" s="30"/>
      <c r="F21" s="30"/>
      <c r="G21" s="30">
        <v>1</v>
      </c>
      <c r="H21" s="30"/>
      <c r="I21" s="35"/>
      <c r="J21" s="25"/>
      <c r="K21" s="25" t="s">
        <v>2175</v>
      </c>
      <c r="L21" s="25"/>
      <c r="M21" s="26"/>
    </row>
    <row r="22" spans="1:13">
      <c r="A22" s="458"/>
      <c r="B22" s="334">
        <v>45447</v>
      </c>
      <c r="C22" s="315">
        <v>1020</v>
      </c>
      <c r="D22" s="30"/>
      <c r="E22" s="30"/>
      <c r="F22" s="30"/>
      <c r="G22" s="30">
        <v>4</v>
      </c>
      <c r="H22" s="30"/>
      <c r="I22" s="35"/>
      <c r="J22" s="25"/>
      <c r="K22" s="25"/>
      <c r="L22" s="25"/>
      <c r="M22" s="26"/>
    </row>
    <row r="23" spans="1:13">
      <c r="A23" s="32"/>
      <c r="B23" s="29"/>
      <c r="C23" s="31"/>
      <c r="D23" s="30"/>
      <c r="E23" s="30"/>
      <c r="F23" s="30"/>
      <c r="G23" s="30"/>
      <c r="H23" s="30"/>
      <c r="I23" s="35"/>
      <c r="J23" s="25"/>
      <c r="K23" s="25"/>
      <c r="L23" s="25"/>
      <c r="M23" s="26"/>
    </row>
    <row r="24" spans="1:13" ht="15.75" thickBot="1">
      <c r="A24" s="32"/>
      <c r="B24" s="29"/>
      <c r="C24" s="31"/>
      <c r="D24" s="30"/>
      <c r="E24" s="30"/>
      <c r="F24" s="30"/>
      <c r="G24" s="30"/>
      <c r="H24" s="30"/>
      <c r="I24" s="35"/>
      <c r="J24" s="25"/>
      <c r="K24" s="25"/>
      <c r="L24" s="25"/>
      <c r="M24" s="26"/>
    </row>
    <row r="25" spans="1:13" ht="15.75" thickBot="1">
      <c r="A25" s="598" t="s">
        <v>11</v>
      </c>
      <c r="B25" s="599"/>
      <c r="C25" s="599"/>
      <c r="D25" s="122">
        <f>SUM(D17:D24)</f>
        <v>12</v>
      </c>
      <c r="E25" s="309">
        <f>SUM(E17:E24)</f>
        <v>0</v>
      </c>
      <c r="F25" s="309">
        <f>SUM(F17:F24)</f>
        <v>0</v>
      </c>
      <c r="G25" s="309">
        <f>SUM(G16:G24)</f>
        <v>15</v>
      </c>
      <c r="H25" s="309">
        <f>D25-E25-F25-G25</f>
        <v>-3</v>
      </c>
      <c r="I25" s="309"/>
      <c r="J25" s="309"/>
      <c r="K25" s="309"/>
      <c r="L25" s="309"/>
      <c r="M25" s="124"/>
    </row>
  </sheetData>
  <mergeCells count="13">
    <mergeCell ref="A25:C25"/>
    <mergeCell ref="A6:M6"/>
    <mergeCell ref="A13:M13"/>
    <mergeCell ref="A14:A15"/>
    <mergeCell ref="B14:B15"/>
    <mergeCell ref="C14:C15"/>
    <mergeCell ref="D14:D15"/>
    <mergeCell ref="I14:K14"/>
    <mergeCell ref="L14:M14"/>
    <mergeCell ref="E14:E15"/>
    <mergeCell ref="F14:F15"/>
    <mergeCell ref="G14:G15"/>
    <mergeCell ref="H14:H15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>
    <tabColor rgb="FFFFFF00"/>
  </sheetPr>
  <dimension ref="A3:U30"/>
  <sheetViews>
    <sheetView topLeftCell="A7" workbookViewId="0">
      <selection activeCell="B20" sqref="B20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7" width="12.28515625" customWidth="1"/>
    <col min="8" max="8" width="7" customWidth="1"/>
    <col min="9" max="9" width="16.5703125" customWidth="1"/>
    <col min="10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57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10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5" t="s">
        <v>130</v>
      </c>
      <c r="F14" s="565" t="s">
        <v>102</v>
      </c>
      <c r="G14" s="567" t="s">
        <v>2381</v>
      </c>
      <c r="H14" s="565" t="s">
        <v>2462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97"/>
      <c r="B15" s="566"/>
      <c r="C15" s="586"/>
      <c r="D15" s="566"/>
      <c r="E15" s="566"/>
      <c r="F15" s="566"/>
      <c r="G15" s="568"/>
      <c r="H15" s="566"/>
      <c r="I15" s="33" t="s">
        <v>1</v>
      </c>
      <c r="J15" s="33" t="s">
        <v>17</v>
      </c>
      <c r="K15" s="33" t="s">
        <v>2475</v>
      </c>
      <c r="L15" s="33" t="s">
        <v>19</v>
      </c>
      <c r="M15" s="33" t="s">
        <v>18</v>
      </c>
    </row>
    <row r="16" spans="1:21" ht="15.75">
      <c r="A16" s="15"/>
      <c r="B16" s="16"/>
      <c r="C16" s="17"/>
      <c r="D16" s="18"/>
      <c r="E16" s="18"/>
      <c r="F16" s="18"/>
      <c r="G16" s="18"/>
      <c r="H16" s="18"/>
      <c r="I16" s="19"/>
      <c r="J16" s="19"/>
      <c r="K16" s="19"/>
      <c r="L16" s="19"/>
      <c r="M16" s="20"/>
    </row>
    <row r="17" spans="1:13">
      <c r="A17" s="21">
        <v>1</v>
      </c>
      <c r="B17" s="22"/>
      <c r="C17" s="23" t="s">
        <v>2481</v>
      </c>
      <c r="D17" s="149">
        <v>4</v>
      </c>
      <c r="E17" s="24"/>
      <c r="F17" s="24"/>
      <c r="G17" s="24"/>
      <c r="H17" s="24"/>
      <c r="I17" s="35"/>
      <c r="J17" s="25"/>
      <c r="K17" s="25"/>
      <c r="L17" s="25"/>
      <c r="M17" s="26"/>
    </row>
    <row r="18" spans="1:13">
      <c r="A18" s="27">
        <v>2</v>
      </c>
      <c r="B18" s="129">
        <v>45420</v>
      </c>
      <c r="C18" s="31"/>
      <c r="D18" s="30"/>
      <c r="E18" s="30"/>
      <c r="F18" s="30"/>
      <c r="G18" s="30">
        <v>2</v>
      </c>
      <c r="H18" s="30"/>
      <c r="I18" s="35"/>
      <c r="J18" s="25"/>
      <c r="K18" s="25"/>
      <c r="L18" s="25"/>
      <c r="M18" s="26"/>
    </row>
    <row r="19" spans="1:13">
      <c r="A19" s="32"/>
      <c r="B19" s="28">
        <v>45425</v>
      </c>
      <c r="C19" s="31">
        <v>229</v>
      </c>
      <c r="D19" s="30"/>
      <c r="E19" s="30"/>
      <c r="F19" s="30"/>
      <c r="G19" s="30">
        <v>2</v>
      </c>
      <c r="H19" s="30"/>
      <c r="I19" s="35"/>
      <c r="J19" s="25"/>
      <c r="K19" s="25"/>
      <c r="L19" s="25"/>
      <c r="M19" s="26"/>
    </row>
    <row r="20" spans="1:13">
      <c r="A20" s="32"/>
      <c r="B20" s="29"/>
      <c r="C20" s="31"/>
      <c r="D20" s="30"/>
      <c r="E20" s="30"/>
      <c r="F20" s="30"/>
      <c r="G20" s="30"/>
      <c r="H20" s="30"/>
      <c r="I20" s="35"/>
      <c r="J20" s="25"/>
      <c r="K20" s="25"/>
      <c r="L20" s="25"/>
      <c r="M20" s="26"/>
    </row>
    <row r="21" spans="1:13">
      <c r="A21" s="32"/>
      <c r="B21" s="29"/>
      <c r="C21" s="31"/>
      <c r="D21" s="30"/>
      <c r="E21" s="30"/>
      <c r="F21" s="30"/>
      <c r="G21" s="30"/>
      <c r="H21" s="30"/>
      <c r="I21" s="35"/>
      <c r="J21" s="25"/>
      <c r="K21" s="25"/>
      <c r="L21" s="25"/>
      <c r="M21" s="26"/>
    </row>
    <row r="22" spans="1:13">
      <c r="A22" s="32"/>
      <c r="B22" s="29"/>
      <c r="C22" s="31"/>
      <c r="D22" s="30"/>
      <c r="E22" s="30"/>
      <c r="F22" s="30"/>
      <c r="G22" s="30"/>
      <c r="H22" s="30"/>
      <c r="I22" s="35"/>
      <c r="J22" s="25"/>
      <c r="K22" s="25"/>
      <c r="L22" s="25"/>
      <c r="M22" s="26"/>
    </row>
    <row r="23" spans="1:13">
      <c r="A23" s="32"/>
      <c r="B23" s="29"/>
      <c r="C23" s="31"/>
      <c r="D23" s="30"/>
      <c r="E23" s="30"/>
      <c r="F23" s="30"/>
      <c r="G23" s="30"/>
      <c r="H23" s="30"/>
      <c r="I23" s="35"/>
      <c r="J23" s="25"/>
      <c r="K23" s="25"/>
      <c r="L23" s="25"/>
      <c r="M23" s="26"/>
    </row>
    <row r="24" spans="1:13">
      <c r="A24" s="32"/>
      <c r="B24" s="29"/>
      <c r="C24" s="31"/>
      <c r="D24" s="30"/>
      <c r="E24" s="30"/>
      <c r="F24" s="30"/>
      <c r="G24" s="30"/>
      <c r="H24" s="30"/>
      <c r="I24" s="35"/>
      <c r="J24" s="25"/>
      <c r="K24" s="25"/>
      <c r="L24" s="25"/>
      <c r="M24" s="26"/>
    </row>
    <row r="25" spans="1:13">
      <c r="A25" s="32"/>
      <c r="B25" s="29"/>
      <c r="C25" s="31"/>
      <c r="D25" s="30"/>
      <c r="E25" s="30"/>
      <c r="F25" s="30"/>
      <c r="G25" s="30"/>
      <c r="H25" s="30"/>
      <c r="I25" s="35"/>
      <c r="J25" s="25"/>
      <c r="K25" s="25"/>
      <c r="L25" s="25"/>
      <c r="M25" s="26"/>
    </row>
    <row r="26" spans="1:13">
      <c r="A26" s="32"/>
      <c r="B26" s="29"/>
      <c r="C26" s="31"/>
      <c r="D26" s="30"/>
      <c r="E26" s="30"/>
      <c r="F26" s="30"/>
      <c r="G26" s="30"/>
      <c r="H26" s="30"/>
      <c r="I26" s="35"/>
      <c r="J26" s="25"/>
      <c r="K26" s="25"/>
      <c r="L26" s="25"/>
      <c r="M26" s="26"/>
    </row>
    <row r="27" spans="1:13">
      <c r="A27" s="32"/>
      <c r="B27" s="29"/>
      <c r="C27" s="31"/>
      <c r="D27" s="30"/>
      <c r="E27" s="30"/>
      <c r="F27" s="30"/>
      <c r="G27" s="30"/>
      <c r="H27" s="30"/>
      <c r="I27" s="35"/>
      <c r="J27" s="25"/>
      <c r="K27" s="25"/>
      <c r="L27" s="25"/>
      <c r="M27" s="26"/>
    </row>
    <row r="28" spans="1:13">
      <c r="A28" s="32"/>
      <c r="B28" s="29"/>
      <c r="C28" s="31"/>
      <c r="D28" s="30"/>
      <c r="E28" s="30"/>
      <c r="F28" s="30"/>
      <c r="G28" s="30"/>
      <c r="H28" s="30"/>
      <c r="I28" s="35"/>
      <c r="J28" s="25"/>
      <c r="K28" s="25"/>
      <c r="L28" s="25"/>
      <c r="M28" s="26"/>
    </row>
    <row r="29" spans="1:13" ht="15.75" thickBot="1">
      <c r="A29" s="32"/>
      <c r="B29" s="29"/>
      <c r="C29" s="31"/>
      <c r="D29" s="30"/>
      <c r="E29" s="30"/>
      <c r="F29" s="30"/>
      <c r="G29" s="30"/>
      <c r="H29" s="30"/>
      <c r="I29" s="35"/>
      <c r="J29" s="25"/>
      <c r="K29" s="25"/>
      <c r="L29" s="25"/>
      <c r="M29" s="26"/>
    </row>
    <row r="30" spans="1:13" ht="15.75" thickBot="1">
      <c r="A30" s="598" t="s">
        <v>11</v>
      </c>
      <c r="B30" s="599"/>
      <c r="C30" s="599"/>
      <c r="D30" s="456">
        <f>SUM(D17:D29)</f>
        <v>4</v>
      </c>
      <c r="E30" s="309">
        <f>SUM(E17:E29)</f>
        <v>0</v>
      </c>
      <c r="F30" s="309">
        <f>SUM(F17:F29)</f>
        <v>0</v>
      </c>
      <c r="G30" s="309">
        <f>SUM(G17:G29)</f>
        <v>4</v>
      </c>
      <c r="H30" s="309">
        <f>D30-E30-F30-G30</f>
        <v>0</v>
      </c>
      <c r="I30" s="309"/>
      <c r="J30" s="309"/>
      <c r="K30" s="309"/>
      <c r="L30" s="309"/>
      <c r="M30" s="457"/>
    </row>
  </sheetData>
  <mergeCells count="13">
    <mergeCell ref="A30:C30"/>
    <mergeCell ref="A6:M6"/>
    <mergeCell ref="A13:M13"/>
    <mergeCell ref="A14:A15"/>
    <mergeCell ref="B14:B15"/>
    <mergeCell ref="C14:C15"/>
    <mergeCell ref="D14:D15"/>
    <mergeCell ref="I14:K14"/>
    <mergeCell ref="L14:M14"/>
    <mergeCell ref="E14:E15"/>
    <mergeCell ref="F14:F15"/>
    <mergeCell ref="G14:G15"/>
    <mergeCell ref="H14:H15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>
    <tabColor rgb="FFFFFF00"/>
  </sheetPr>
  <dimension ref="A3:U32"/>
  <sheetViews>
    <sheetView topLeftCell="A6" workbookViewId="0">
      <selection activeCell="B23" sqref="B23:C23"/>
    </sheetView>
  </sheetViews>
  <sheetFormatPr defaultColWidth="8.85546875" defaultRowHeight="15"/>
  <cols>
    <col min="1" max="1" width="3.28515625" customWidth="1"/>
    <col min="2" max="2" width="14.42578125" customWidth="1"/>
    <col min="3" max="3" width="27.7109375" customWidth="1"/>
    <col min="4" max="5" width="7" customWidth="1"/>
    <col min="6" max="7" width="10.28515625" customWidth="1"/>
    <col min="8" max="8" width="7" customWidth="1"/>
    <col min="9" max="9" width="16.5703125" customWidth="1"/>
    <col min="10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37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10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5" t="s">
        <v>130</v>
      </c>
      <c r="F14" s="565" t="s">
        <v>102</v>
      </c>
      <c r="G14" s="567" t="s">
        <v>2381</v>
      </c>
      <c r="H14" s="565" t="s">
        <v>2462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97"/>
      <c r="B15" s="566"/>
      <c r="C15" s="586"/>
      <c r="D15" s="566"/>
      <c r="E15" s="566"/>
      <c r="F15" s="566"/>
      <c r="G15" s="568"/>
      <c r="H15" s="566"/>
      <c r="I15" s="33" t="s">
        <v>1</v>
      </c>
      <c r="J15" s="33" t="s">
        <v>16</v>
      </c>
      <c r="K15" s="33" t="s">
        <v>17</v>
      </c>
      <c r="L15" s="33" t="s">
        <v>19</v>
      </c>
      <c r="M15" s="33" t="s">
        <v>18</v>
      </c>
    </row>
    <row r="16" spans="1:21" ht="15.75">
      <c r="A16" s="15"/>
      <c r="B16" s="16"/>
      <c r="C16" s="17"/>
      <c r="D16" s="18"/>
      <c r="E16" s="18"/>
      <c r="F16" s="18"/>
      <c r="G16" s="18"/>
      <c r="H16" s="18"/>
      <c r="I16" s="19"/>
      <c r="J16" s="19"/>
      <c r="K16" s="19"/>
      <c r="L16" s="19"/>
      <c r="M16" s="20"/>
    </row>
    <row r="17" spans="1:13">
      <c r="A17" s="32"/>
      <c r="B17" s="28">
        <v>44722</v>
      </c>
      <c r="C17" s="31" t="s">
        <v>2478</v>
      </c>
      <c r="D17" s="148">
        <v>1</v>
      </c>
      <c r="E17" s="30"/>
      <c r="F17" s="30"/>
      <c r="G17" s="30"/>
      <c r="H17" s="30"/>
      <c r="I17" s="143"/>
      <c r="J17" s="25"/>
      <c r="K17" s="25"/>
      <c r="L17" s="25"/>
      <c r="M17" s="26"/>
    </row>
    <row r="18" spans="1:13">
      <c r="A18" s="32"/>
      <c r="B18" s="28">
        <v>45274</v>
      </c>
      <c r="C18" s="31" t="s">
        <v>2582</v>
      </c>
      <c r="D18" s="148">
        <v>4</v>
      </c>
      <c r="E18" s="30"/>
      <c r="F18" s="30"/>
      <c r="G18" s="30"/>
      <c r="H18" s="30"/>
      <c r="I18" s="143"/>
      <c r="J18" s="25"/>
      <c r="K18" s="25"/>
      <c r="L18" s="25"/>
      <c r="M18" s="26"/>
    </row>
    <row r="19" spans="1:13">
      <c r="A19" s="32"/>
      <c r="B19" s="28">
        <v>45360</v>
      </c>
      <c r="C19" s="31" t="s">
        <v>212</v>
      </c>
      <c r="D19" s="148">
        <v>3</v>
      </c>
      <c r="E19" s="30"/>
      <c r="F19" s="30"/>
      <c r="G19" s="30"/>
      <c r="H19" s="30"/>
      <c r="I19" s="143"/>
      <c r="J19" s="25"/>
      <c r="K19" s="25"/>
      <c r="L19" s="25"/>
      <c r="M19" s="26"/>
    </row>
    <row r="20" spans="1:13">
      <c r="A20" s="32"/>
      <c r="B20" s="28">
        <v>45370</v>
      </c>
      <c r="C20" s="31" t="s">
        <v>2080</v>
      </c>
      <c r="D20" s="148">
        <v>2</v>
      </c>
      <c r="E20" s="30"/>
      <c r="F20" s="30"/>
      <c r="G20" s="30"/>
      <c r="H20" s="30"/>
      <c r="I20" s="143"/>
      <c r="J20" s="25"/>
      <c r="K20" s="25"/>
      <c r="L20" s="25"/>
      <c r="M20" s="26"/>
    </row>
    <row r="21" spans="1:13">
      <c r="A21" s="32"/>
      <c r="B21" s="28"/>
      <c r="C21" s="31"/>
      <c r="D21" s="148"/>
      <c r="E21" s="30"/>
      <c r="F21" s="150">
        <v>4</v>
      </c>
      <c r="G21" s="150"/>
      <c r="H21" s="30"/>
      <c r="I21" s="143"/>
      <c r="J21" s="25"/>
      <c r="K21" s="25"/>
      <c r="L21" s="25"/>
      <c r="M21" s="26"/>
    </row>
    <row r="22" spans="1:13">
      <c r="A22" s="32"/>
      <c r="B22" s="28">
        <v>45425</v>
      </c>
      <c r="C22" s="31">
        <v>229</v>
      </c>
      <c r="D22" s="148"/>
      <c r="E22" s="30"/>
      <c r="F22" s="150"/>
      <c r="G22" s="150">
        <v>1</v>
      </c>
      <c r="H22" s="30"/>
      <c r="I22" s="143"/>
      <c r="J22" s="25"/>
      <c r="K22" s="25"/>
      <c r="L22" s="25"/>
      <c r="M22" s="26"/>
    </row>
    <row r="23" spans="1:13">
      <c r="A23" s="32"/>
      <c r="B23" s="334">
        <v>45447</v>
      </c>
      <c r="C23" s="315">
        <v>1020</v>
      </c>
      <c r="D23" s="148"/>
      <c r="E23" s="30"/>
      <c r="F23" s="30"/>
      <c r="G23" s="507">
        <v>9</v>
      </c>
      <c r="H23" s="30"/>
      <c r="I23" s="143"/>
      <c r="J23" s="25"/>
      <c r="K23" s="25"/>
      <c r="L23" s="25"/>
      <c r="M23" s="26"/>
    </row>
    <row r="24" spans="1:13">
      <c r="A24" s="32"/>
      <c r="B24" s="29"/>
      <c r="C24" s="31"/>
      <c r="D24" s="148"/>
      <c r="E24" s="30"/>
      <c r="F24" s="30"/>
      <c r="G24" s="30"/>
      <c r="H24" s="30"/>
      <c r="I24" s="35"/>
      <c r="J24" s="25"/>
      <c r="K24" s="25"/>
      <c r="L24" s="25"/>
      <c r="M24" s="26"/>
    </row>
    <row r="25" spans="1:13">
      <c r="A25" s="32"/>
      <c r="B25" s="29"/>
      <c r="C25" s="31"/>
      <c r="D25" s="148"/>
      <c r="E25" s="30"/>
      <c r="F25" s="148"/>
      <c r="G25" s="30"/>
      <c r="H25" s="30"/>
      <c r="I25" s="143"/>
      <c r="J25" s="25"/>
      <c r="K25" s="25"/>
      <c r="L25" s="25"/>
      <c r="M25" s="26"/>
    </row>
    <row r="26" spans="1:13">
      <c r="A26" s="32"/>
      <c r="B26" s="129"/>
      <c r="C26" s="31"/>
      <c r="D26" s="148"/>
      <c r="E26" s="30"/>
      <c r="F26" s="30"/>
      <c r="G26" s="148"/>
      <c r="H26" s="30"/>
      <c r="I26" s="35"/>
      <c r="J26" s="25"/>
      <c r="K26" s="25"/>
      <c r="L26" s="25"/>
      <c r="M26" s="26"/>
    </row>
    <row r="27" spans="1:13">
      <c r="A27" s="32"/>
      <c r="B27" s="29"/>
      <c r="C27" s="31"/>
      <c r="D27" s="148"/>
      <c r="E27" s="30"/>
      <c r="F27" s="30"/>
      <c r="G27" s="30"/>
      <c r="H27" s="30"/>
      <c r="I27" s="35"/>
      <c r="J27" s="25"/>
      <c r="K27" s="25"/>
      <c r="L27" s="25"/>
      <c r="M27" s="26"/>
    </row>
    <row r="28" spans="1:13">
      <c r="A28" s="32"/>
      <c r="B28" s="29"/>
      <c r="C28" s="31"/>
      <c r="D28" s="148"/>
      <c r="E28" s="30"/>
      <c r="F28" s="30"/>
      <c r="G28" s="30"/>
      <c r="H28" s="30"/>
      <c r="I28" s="35"/>
      <c r="J28" s="25"/>
      <c r="K28" s="25"/>
      <c r="L28" s="25"/>
      <c r="M28" s="26"/>
    </row>
    <row r="29" spans="1:13">
      <c r="A29" s="32"/>
      <c r="B29" s="29"/>
      <c r="C29" s="31"/>
      <c r="D29" s="148"/>
      <c r="E29" s="30"/>
      <c r="F29" s="30"/>
      <c r="G29" s="30"/>
      <c r="H29" s="30"/>
      <c r="I29" s="35"/>
      <c r="J29" s="25"/>
      <c r="K29" s="25"/>
      <c r="L29" s="25"/>
      <c r="M29" s="26"/>
    </row>
    <row r="30" spans="1:13">
      <c r="A30" s="32"/>
      <c r="B30" s="29"/>
      <c r="C30" s="31"/>
      <c r="D30" s="148"/>
      <c r="E30" s="30"/>
      <c r="F30" s="30"/>
      <c r="G30" s="30"/>
      <c r="H30" s="30"/>
      <c r="I30" s="35"/>
      <c r="J30" s="25"/>
      <c r="K30" s="25"/>
      <c r="L30" s="25"/>
      <c r="M30" s="26"/>
    </row>
    <row r="31" spans="1:13" ht="15.75" thickBot="1">
      <c r="A31" s="32"/>
      <c r="B31" s="29"/>
      <c r="C31" s="31"/>
      <c r="D31" s="148"/>
      <c r="E31" s="30"/>
      <c r="F31" s="30"/>
      <c r="G31" s="30"/>
      <c r="H31" s="30"/>
      <c r="I31" s="35"/>
      <c r="J31" s="25"/>
      <c r="K31" s="25"/>
      <c r="L31" s="25"/>
      <c r="M31" s="26"/>
    </row>
    <row r="32" spans="1:13" ht="15.75" thickBot="1">
      <c r="A32" s="598" t="s">
        <v>11</v>
      </c>
      <c r="B32" s="599"/>
      <c r="C32" s="599"/>
      <c r="D32" s="456">
        <f>SUM(D17:D31)</f>
        <v>10</v>
      </c>
      <c r="E32" s="309">
        <f>SUM(E17:E31)</f>
        <v>0</v>
      </c>
      <c r="F32" s="309">
        <f>SUM(F17:F31)</f>
        <v>4</v>
      </c>
      <c r="G32" s="309">
        <f>SUM(G17:G31)</f>
        <v>10</v>
      </c>
      <c r="H32" s="309">
        <f>D32-E32-F32-G32</f>
        <v>-4</v>
      </c>
      <c r="I32" s="309"/>
      <c r="J32" s="309"/>
      <c r="K32" s="309"/>
      <c r="L32" s="309"/>
      <c r="M32" s="457"/>
    </row>
  </sheetData>
  <mergeCells count="13">
    <mergeCell ref="A32:C32"/>
    <mergeCell ref="A14:A15"/>
    <mergeCell ref="B14:B15"/>
    <mergeCell ref="C14:C15"/>
    <mergeCell ref="D14:D15"/>
    <mergeCell ref="A6:M6"/>
    <mergeCell ref="A13:M13"/>
    <mergeCell ref="E14:E15"/>
    <mergeCell ref="F14:F15"/>
    <mergeCell ref="G14:G15"/>
    <mergeCell ref="H14:H15"/>
    <mergeCell ref="I14:K14"/>
    <mergeCell ref="L14:M14"/>
  </mergeCells>
  <pageMargins left="0.7" right="0.7" top="0.75" bottom="0.75" header="0.3" footer="0.3"/>
  <pageSetup paperSize="9" orientation="landscape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>
    <tabColor rgb="FFFFFF00"/>
  </sheetPr>
  <dimension ref="A3:U32"/>
  <sheetViews>
    <sheetView topLeftCell="A7" workbookViewId="0">
      <selection activeCell="G29" sqref="G29"/>
    </sheetView>
  </sheetViews>
  <sheetFormatPr defaultRowHeight="15"/>
  <cols>
    <col min="1" max="1" width="3.28515625" customWidth="1"/>
    <col min="2" max="2" width="14.42578125" customWidth="1"/>
    <col min="3" max="3" width="27.7109375" customWidth="1"/>
    <col min="4" max="5" width="7" customWidth="1"/>
    <col min="6" max="7" width="10.28515625" customWidth="1"/>
    <col min="8" max="8" width="7" customWidth="1"/>
    <col min="9" max="9" width="16.5703125" customWidth="1"/>
    <col min="10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38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10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5" t="s">
        <v>130</v>
      </c>
      <c r="F14" s="565" t="s">
        <v>102</v>
      </c>
      <c r="G14" s="567" t="s">
        <v>2381</v>
      </c>
      <c r="H14" s="565" t="s">
        <v>2462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97"/>
      <c r="B15" s="566"/>
      <c r="C15" s="586"/>
      <c r="D15" s="566"/>
      <c r="E15" s="566"/>
      <c r="F15" s="566"/>
      <c r="G15" s="568"/>
      <c r="H15" s="566"/>
      <c r="I15" s="33" t="s">
        <v>1</v>
      </c>
      <c r="J15" s="33" t="s">
        <v>16</v>
      </c>
      <c r="K15" s="33" t="s">
        <v>17</v>
      </c>
      <c r="L15" s="33" t="s">
        <v>19</v>
      </c>
      <c r="M15" s="33" t="s">
        <v>18</v>
      </c>
    </row>
    <row r="16" spans="1:21" ht="15.75">
      <c r="A16" s="15"/>
      <c r="B16" s="16"/>
      <c r="C16" s="17"/>
      <c r="D16" s="18"/>
      <c r="E16" s="18"/>
      <c r="F16" s="18"/>
      <c r="G16" s="18"/>
      <c r="H16" s="18"/>
      <c r="I16" s="19"/>
      <c r="J16" s="19"/>
      <c r="K16" s="19"/>
      <c r="L16" s="19"/>
      <c r="M16" s="20"/>
    </row>
    <row r="17" spans="1:13">
      <c r="A17" s="32"/>
      <c r="B17" s="28">
        <v>45274</v>
      </c>
      <c r="C17" s="31"/>
      <c r="D17" s="30">
        <v>4</v>
      </c>
      <c r="E17" s="30"/>
      <c r="F17" s="30"/>
      <c r="G17" s="30"/>
      <c r="H17" s="30"/>
      <c r="I17" s="143"/>
      <c r="J17" s="25"/>
      <c r="K17" s="25"/>
      <c r="L17" s="25"/>
      <c r="M17" s="26"/>
    </row>
    <row r="18" spans="1:13">
      <c r="A18" s="32"/>
      <c r="B18" s="28">
        <v>45346</v>
      </c>
      <c r="C18" s="31" t="s">
        <v>2116</v>
      </c>
      <c r="D18" s="30">
        <v>1</v>
      </c>
      <c r="E18" s="30"/>
      <c r="F18" s="30"/>
      <c r="G18" s="30"/>
      <c r="H18" s="30"/>
      <c r="I18" s="143"/>
      <c r="J18" s="25"/>
      <c r="K18" s="25"/>
      <c r="L18" s="25"/>
      <c r="M18" s="26"/>
    </row>
    <row r="19" spans="1:13">
      <c r="A19" s="32"/>
      <c r="B19" s="28">
        <v>45352</v>
      </c>
      <c r="C19" s="31" t="s">
        <v>212</v>
      </c>
      <c r="D19" s="30">
        <v>1</v>
      </c>
      <c r="E19" s="30"/>
      <c r="F19" s="30"/>
      <c r="G19" s="30"/>
      <c r="H19" s="30"/>
      <c r="I19" s="143"/>
      <c r="J19" s="25"/>
      <c r="K19" s="25"/>
      <c r="L19" s="25"/>
      <c r="M19" s="26"/>
    </row>
    <row r="20" spans="1:13">
      <c r="A20" s="32"/>
      <c r="B20" s="28">
        <v>45367</v>
      </c>
      <c r="C20" s="31" t="s">
        <v>2106</v>
      </c>
      <c r="D20" s="30">
        <v>3</v>
      </c>
      <c r="E20" s="30"/>
      <c r="F20" s="30"/>
      <c r="G20" s="30"/>
      <c r="H20" s="30"/>
      <c r="I20" s="143"/>
      <c r="J20" s="25"/>
      <c r="K20" s="25"/>
      <c r="L20" s="25"/>
      <c r="M20" s="26"/>
    </row>
    <row r="21" spans="1:13">
      <c r="A21" s="32"/>
      <c r="B21" s="28">
        <v>45367</v>
      </c>
      <c r="C21" s="31" t="s">
        <v>2131</v>
      </c>
      <c r="D21" s="30">
        <v>2</v>
      </c>
      <c r="E21" s="30"/>
      <c r="F21" s="30"/>
      <c r="G21" s="30"/>
      <c r="H21" s="30"/>
      <c r="I21" s="143"/>
      <c r="J21" s="25"/>
      <c r="K21" s="25"/>
      <c r="L21" s="25"/>
      <c r="M21" s="26"/>
    </row>
    <row r="22" spans="1:13">
      <c r="A22" s="32"/>
      <c r="B22" s="28">
        <v>45379</v>
      </c>
      <c r="C22" s="31" t="s">
        <v>2091</v>
      </c>
      <c r="D22" s="30">
        <v>5</v>
      </c>
      <c r="E22" s="30"/>
      <c r="F22" s="30"/>
      <c r="G22" s="30"/>
      <c r="H22" s="30"/>
      <c r="I22" s="143"/>
      <c r="J22" s="25"/>
      <c r="K22" s="25"/>
      <c r="L22" s="25"/>
      <c r="M22" s="26"/>
    </row>
    <row r="23" spans="1:13">
      <c r="A23" s="32"/>
      <c r="B23" s="28"/>
      <c r="C23" s="31"/>
      <c r="D23" s="30"/>
      <c r="E23" s="30"/>
      <c r="F23" s="30"/>
      <c r="G23" s="30"/>
      <c r="H23" s="30"/>
      <c r="I23" s="143"/>
      <c r="J23" s="25"/>
      <c r="K23" s="25"/>
      <c r="L23" s="25"/>
      <c r="M23" s="26"/>
    </row>
    <row r="24" spans="1:13">
      <c r="A24" s="32"/>
      <c r="B24" s="29"/>
      <c r="C24" s="31"/>
      <c r="D24" s="30"/>
      <c r="E24" s="30"/>
      <c r="F24" s="30"/>
      <c r="G24" s="30"/>
      <c r="H24" s="30"/>
      <c r="I24" s="35"/>
      <c r="J24" s="25"/>
      <c r="K24" s="25"/>
      <c r="L24" s="25"/>
      <c r="M24" s="26"/>
    </row>
    <row r="25" spans="1:13">
      <c r="A25" s="32"/>
      <c r="B25" s="29"/>
      <c r="C25" s="31"/>
      <c r="D25" s="30"/>
      <c r="E25" s="30"/>
      <c r="F25" s="148">
        <v>1</v>
      </c>
      <c r="G25" s="30"/>
      <c r="H25" s="30"/>
      <c r="I25" s="143">
        <v>45351</v>
      </c>
      <c r="J25" s="25" t="s">
        <v>1674</v>
      </c>
      <c r="K25" s="25" t="s">
        <v>1965</v>
      </c>
      <c r="L25" s="25"/>
      <c r="M25" s="26"/>
    </row>
    <row r="26" spans="1:13">
      <c r="A26" s="32"/>
      <c r="B26" s="129">
        <v>45420</v>
      </c>
      <c r="C26" s="31"/>
      <c r="D26" s="30"/>
      <c r="E26" s="30"/>
      <c r="F26" s="30"/>
      <c r="G26" s="148">
        <v>2</v>
      </c>
      <c r="H26" s="30"/>
      <c r="I26" s="35"/>
      <c r="J26" s="25" t="s">
        <v>2389</v>
      </c>
      <c r="K26" s="25"/>
      <c r="L26" s="25"/>
      <c r="M26" s="26"/>
    </row>
    <row r="27" spans="1:13">
      <c r="A27" s="32"/>
      <c r="B27" s="29"/>
      <c r="C27" s="31"/>
      <c r="D27" s="30"/>
      <c r="E27" s="30"/>
      <c r="F27" s="148">
        <v>1</v>
      </c>
      <c r="G27" s="30"/>
      <c r="H27" s="30"/>
      <c r="I27" s="35"/>
      <c r="J27" s="25"/>
      <c r="K27" s="25"/>
      <c r="L27" s="25"/>
      <c r="M27" s="26"/>
    </row>
    <row r="28" spans="1:13">
      <c r="A28" s="32"/>
      <c r="B28" s="129">
        <v>45429</v>
      </c>
      <c r="C28" s="31"/>
      <c r="D28" s="30"/>
      <c r="E28" s="30"/>
      <c r="F28" s="30"/>
      <c r="G28" s="148">
        <v>1</v>
      </c>
      <c r="H28" s="30"/>
      <c r="I28" s="35"/>
      <c r="J28" s="25"/>
      <c r="K28" s="25"/>
      <c r="L28" s="25"/>
      <c r="M28" s="26"/>
    </row>
    <row r="29" spans="1:13">
      <c r="A29" s="32"/>
      <c r="B29" s="29"/>
      <c r="C29" s="31"/>
      <c r="D29" s="30"/>
      <c r="E29" s="30"/>
      <c r="F29" s="30"/>
      <c r="G29" s="150"/>
      <c r="H29" s="30"/>
      <c r="I29" s="35"/>
      <c r="J29" s="25"/>
      <c r="K29" s="25"/>
      <c r="L29" s="25"/>
      <c r="M29" s="26"/>
    </row>
    <row r="30" spans="1:13">
      <c r="A30" s="32"/>
      <c r="B30" s="29"/>
      <c r="C30" s="31"/>
      <c r="D30" s="30"/>
      <c r="E30" s="30"/>
      <c r="F30" s="30"/>
      <c r="G30" s="30"/>
      <c r="H30" s="30"/>
      <c r="I30" s="35"/>
      <c r="J30" s="25"/>
      <c r="K30" s="25"/>
      <c r="L30" s="25"/>
      <c r="M30" s="26"/>
    </row>
    <row r="31" spans="1:13" ht="15.75" thickBot="1">
      <c r="A31" s="32"/>
      <c r="B31" s="29"/>
      <c r="C31" s="31"/>
      <c r="D31" s="30"/>
      <c r="E31" s="30"/>
      <c r="F31" s="30"/>
      <c r="G31" s="30"/>
      <c r="H31" s="30"/>
      <c r="I31" s="35"/>
      <c r="J31" s="25"/>
      <c r="K31" s="25"/>
      <c r="L31" s="25"/>
      <c r="M31" s="26"/>
    </row>
    <row r="32" spans="1:13" ht="15.75" thickBot="1">
      <c r="A32" s="598" t="s">
        <v>11</v>
      </c>
      <c r="B32" s="599"/>
      <c r="C32" s="599"/>
      <c r="D32" s="456">
        <f>SUM(D17:D31)</f>
        <v>16</v>
      </c>
      <c r="E32" s="309">
        <f>SUM(E17:E31)</f>
        <v>0</v>
      </c>
      <c r="F32" s="309">
        <f>SUM(F17:F31)</f>
        <v>2</v>
      </c>
      <c r="G32" s="309">
        <f>SUM(G17:G31)</f>
        <v>3</v>
      </c>
      <c r="H32" s="309">
        <f>D32-E32-F32-G32</f>
        <v>11</v>
      </c>
      <c r="I32" s="309"/>
      <c r="J32" s="309"/>
      <c r="K32" s="309"/>
      <c r="L32" s="309"/>
      <c r="M32" s="457"/>
    </row>
  </sheetData>
  <mergeCells count="13">
    <mergeCell ref="A32:C32"/>
    <mergeCell ref="A6:M6"/>
    <mergeCell ref="A13:M13"/>
    <mergeCell ref="A14:A15"/>
    <mergeCell ref="B14:B15"/>
    <mergeCell ref="C14:C15"/>
    <mergeCell ref="D14:D15"/>
    <mergeCell ref="I14:K14"/>
    <mergeCell ref="L14:M14"/>
    <mergeCell ref="E14:E15"/>
    <mergeCell ref="F14:F15"/>
    <mergeCell ref="G14:G15"/>
    <mergeCell ref="H14:H15"/>
  </mergeCells>
  <pageMargins left="0.7" right="0.7" top="0.75" bottom="0.75" header="0.3" footer="0.3"/>
  <pageSetup paperSize="9" orientation="landscape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>
    <tabColor rgb="FFFFFF00"/>
  </sheetPr>
  <dimension ref="A3:U32"/>
  <sheetViews>
    <sheetView topLeftCell="A7" workbookViewId="0">
      <selection activeCell="J34" sqref="J34"/>
    </sheetView>
  </sheetViews>
  <sheetFormatPr defaultColWidth="8.85546875" defaultRowHeight="15"/>
  <cols>
    <col min="1" max="1" width="3.28515625" customWidth="1"/>
    <col min="2" max="2" width="14.42578125" customWidth="1"/>
    <col min="3" max="3" width="27.7109375" customWidth="1"/>
    <col min="4" max="5" width="7" customWidth="1"/>
    <col min="6" max="7" width="10.28515625" customWidth="1"/>
    <col min="8" max="8" width="7" customWidth="1"/>
    <col min="9" max="9" width="16.5703125" customWidth="1"/>
    <col min="10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2482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10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5" t="s">
        <v>130</v>
      </c>
      <c r="F14" s="565" t="s">
        <v>102</v>
      </c>
      <c r="G14" s="567" t="s">
        <v>2381</v>
      </c>
      <c r="H14" s="565" t="s">
        <v>2462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97"/>
      <c r="B15" s="566"/>
      <c r="C15" s="586"/>
      <c r="D15" s="566"/>
      <c r="E15" s="566"/>
      <c r="F15" s="566"/>
      <c r="G15" s="568"/>
      <c r="H15" s="566"/>
      <c r="I15" s="33" t="s">
        <v>1</v>
      </c>
      <c r="J15" s="33" t="s">
        <v>16</v>
      </c>
      <c r="K15" s="33" t="s">
        <v>17</v>
      </c>
      <c r="L15" s="33" t="s">
        <v>19</v>
      </c>
      <c r="M15" s="33" t="s">
        <v>18</v>
      </c>
    </row>
    <row r="16" spans="1:21" ht="15.75">
      <c r="A16" s="15"/>
      <c r="B16" s="16"/>
      <c r="C16" s="17"/>
      <c r="D16" s="18"/>
      <c r="E16" s="18"/>
      <c r="F16" s="18"/>
      <c r="G16" s="18"/>
      <c r="H16" s="18"/>
      <c r="I16" s="19"/>
      <c r="J16" s="19"/>
      <c r="K16" s="19"/>
      <c r="L16" s="19"/>
      <c r="M16" s="20"/>
    </row>
    <row r="17" spans="1:13">
      <c r="A17" s="32"/>
      <c r="B17" s="28">
        <v>44776</v>
      </c>
      <c r="C17" s="31" t="s">
        <v>1631</v>
      </c>
      <c r="D17" s="30">
        <v>1</v>
      </c>
      <c r="E17" s="30"/>
      <c r="F17" s="30"/>
      <c r="G17" s="30"/>
      <c r="H17" s="30"/>
      <c r="I17" s="143"/>
      <c r="J17" s="25"/>
      <c r="K17" s="25"/>
      <c r="L17" s="25"/>
      <c r="M17" s="26"/>
    </row>
    <row r="18" spans="1:13">
      <c r="A18" s="32"/>
      <c r="B18" s="28"/>
      <c r="C18" s="31"/>
      <c r="D18" s="30"/>
      <c r="E18" s="30"/>
      <c r="F18" s="30">
        <v>1</v>
      </c>
      <c r="G18" s="30"/>
      <c r="H18" s="30"/>
      <c r="I18" s="143"/>
      <c r="J18" s="25"/>
      <c r="K18" s="25"/>
      <c r="L18" s="25"/>
      <c r="M18" s="26"/>
    </row>
    <row r="19" spans="1:13">
      <c r="A19" s="32"/>
      <c r="B19" s="28"/>
      <c r="C19" s="31"/>
      <c r="D19" s="30"/>
      <c r="E19" s="30"/>
      <c r="F19" s="30"/>
      <c r="G19" s="30"/>
      <c r="H19" s="30"/>
      <c r="I19" s="143"/>
      <c r="J19" s="25"/>
      <c r="K19" s="25"/>
      <c r="L19" s="25"/>
      <c r="M19" s="26"/>
    </row>
    <row r="20" spans="1:13">
      <c r="A20" s="32"/>
      <c r="B20" s="28"/>
      <c r="C20" s="31"/>
      <c r="D20" s="30"/>
      <c r="E20" s="30"/>
      <c r="F20" s="30"/>
      <c r="G20" s="30"/>
      <c r="H20" s="30"/>
      <c r="I20" s="143"/>
      <c r="J20" s="25"/>
      <c r="K20" s="25"/>
      <c r="L20" s="25"/>
      <c r="M20" s="26"/>
    </row>
    <row r="21" spans="1:13">
      <c r="A21" s="32"/>
      <c r="B21" s="28"/>
      <c r="C21" s="31"/>
      <c r="D21" s="30"/>
      <c r="E21" s="30"/>
      <c r="F21" s="30"/>
      <c r="G21" s="30"/>
      <c r="H21" s="30"/>
      <c r="I21" s="143"/>
      <c r="J21" s="25"/>
      <c r="K21" s="25"/>
      <c r="L21" s="25"/>
      <c r="M21" s="26"/>
    </row>
    <row r="22" spans="1:13">
      <c r="A22" s="32"/>
      <c r="B22" s="28"/>
      <c r="C22" s="31"/>
      <c r="D22" s="30"/>
      <c r="E22" s="30"/>
      <c r="F22" s="30"/>
      <c r="G22" s="30"/>
      <c r="H22" s="30"/>
      <c r="I22" s="143"/>
      <c r="J22" s="25"/>
      <c r="K22" s="25"/>
      <c r="L22" s="25"/>
      <c r="M22" s="26"/>
    </row>
    <row r="23" spans="1:13">
      <c r="A23" s="32"/>
      <c r="B23" s="28"/>
      <c r="C23" s="31"/>
      <c r="D23" s="30"/>
      <c r="E23" s="30"/>
      <c r="F23" s="30"/>
      <c r="G23" s="30"/>
      <c r="H23" s="30"/>
      <c r="I23" s="143"/>
      <c r="J23" s="25"/>
      <c r="K23" s="25"/>
      <c r="L23" s="25"/>
      <c r="M23" s="26"/>
    </row>
    <row r="24" spans="1:13">
      <c r="A24" s="32"/>
      <c r="B24" s="29"/>
      <c r="C24" s="31"/>
      <c r="D24" s="30"/>
      <c r="E24" s="30"/>
      <c r="F24" s="30"/>
      <c r="G24" s="30"/>
      <c r="H24" s="30"/>
      <c r="I24" s="35"/>
      <c r="J24" s="25"/>
      <c r="K24" s="25"/>
      <c r="L24" s="25"/>
      <c r="M24" s="26"/>
    </row>
    <row r="25" spans="1:13">
      <c r="A25" s="32"/>
      <c r="B25" s="29"/>
      <c r="C25" s="31"/>
      <c r="D25" s="30"/>
      <c r="E25" s="30"/>
      <c r="F25" s="148"/>
      <c r="G25" s="30"/>
      <c r="H25" s="30"/>
      <c r="I25" s="143"/>
      <c r="J25" s="25"/>
      <c r="K25" s="25"/>
      <c r="L25" s="25"/>
      <c r="M25" s="26"/>
    </row>
    <row r="26" spans="1:13">
      <c r="A26" s="32"/>
      <c r="B26" s="129"/>
      <c r="C26" s="31"/>
      <c r="D26" s="30"/>
      <c r="E26" s="30"/>
      <c r="F26" s="30"/>
      <c r="G26" s="148"/>
      <c r="H26" s="30"/>
      <c r="I26" s="35"/>
      <c r="J26" s="25"/>
      <c r="K26" s="25"/>
      <c r="L26" s="25"/>
      <c r="M26" s="26"/>
    </row>
    <row r="27" spans="1:13">
      <c r="A27" s="32"/>
      <c r="B27" s="29"/>
      <c r="C27" s="31"/>
      <c r="D27" s="30"/>
      <c r="E27" s="30"/>
      <c r="F27" s="30"/>
      <c r="G27" s="30"/>
      <c r="H27" s="30"/>
      <c r="I27" s="35"/>
      <c r="J27" s="25"/>
      <c r="K27" s="25"/>
      <c r="L27" s="25"/>
      <c r="M27" s="26"/>
    </row>
    <row r="28" spans="1:13">
      <c r="A28" s="32"/>
      <c r="B28" s="29"/>
      <c r="C28" s="31"/>
      <c r="D28" s="30"/>
      <c r="E28" s="30"/>
      <c r="F28" s="30"/>
      <c r="G28" s="30"/>
      <c r="H28" s="30"/>
      <c r="I28" s="35"/>
      <c r="J28" s="25"/>
      <c r="K28" s="25"/>
      <c r="L28" s="25"/>
      <c r="M28" s="26"/>
    </row>
    <row r="29" spans="1:13">
      <c r="A29" s="32"/>
      <c r="B29" s="29"/>
      <c r="C29" s="31"/>
      <c r="D29" s="30"/>
      <c r="E29" s="30"/>
      <c r="F29" s="30"/>
      <c r="G29" s="30"/>
      <c r="H29" s="30"/>
      <c r="I29" s="35"/>
      <c r="J29" s="25"/>
      <c r="K29" s="25"/>
      <c r="L29" s="25"/>
      <c r="M29" s="26"/>
    </row>
    <row r="30" spans="1:13">
      <c r="A30" s="32"/>
      <c r="B30" s="29"/>
      <c r="C30" s="31"/>
      <c r="D30" s="30"/>
      <c r="E30" s="30"/>
      <c r="F30" s="30"/>
      <c r="G30" s="30"/>
      <c r="H30" s="30"/>
      <c r="I30" s="35"/>
      <c r="J30" s="25"/>
      <c r="K30" s="25"/>
      <c r="L30" s="25"/>
      <c r="M30" s="26"/>
    </row>
    <row r="31" spans="1:13" ht="15.75" thickBot="1">
      <c r="A31" s="32"/>
      <c r="B31" s="29"/>
      <c r="C31" s="31"/>
      <c r="D31" s="30"/>
      <c r="E31" s="30"/>
      <c r="F31" s="30"/>
      <c r="G31" s="30"/>
      <c r="H31" s="30"/>
      <c r="I31" s="35"/>
      <c r="J31" s="25"/>
      <c r="K31" s="25"/>
      <c r="L31" s="25"/>
      <c r="M31" s="26"/>
    </row>
    <row r="32" spans="1:13" ht="15.75" thickBot="1">
      <c r="A32" s="598" t="s">
        <v>11</v>
      </c>
      <c r="B32" s="599"/>
      <c r="C32" s="599"/>
      <c r="D32" s="456">
        <f>SUM(D17:D31)</f>
        <v>1</v>
      </c>
      <c r="E32" s="309">
        <f>SUM(E17:E31)</f>
        <v>0</v>
      </c>
      <c r="F32" s="309">
        <f>SUM(F17:F31)</f>
        <v>1</v>
      </c>
      <c r="G32" s="309">
        <f>SUM(G17:G31)</f>
        <v>0</v>
      </c>
      <c r="H32" s="309">
        <f>D32-E32-F32-G32</f>
        <v>0</v>
      </c>
      <c r="I32" s="309"/>
      <c r="J32" s="309"/>
      <c r="K32" s="309"/>
      <c r="L32" s="309"/>
      <c r="M32" s="457"/>
    </row>
  </sheetData>
  <mergeCells count="13">
    <mergeCell ref="I14:K14"/>
    <mergeCell ref="L14:M14"/>
    <mergeCell ref="A32:C32"/>
    <mergeCell ref="A6:M6"/>
    <mergeCell ref="A13:M13"/>
    <mergeCell ref="A14:A15"/>
    <mergeCell ref="B14:B15"/>
    <mergeCell ref="C14:C15"/>
    <mergeCell ref="D14:D15"/>
    <mergeCell ref="E14:E15"/>
    <mergeCell ref="F14:F15"/>
    <mergeCell ref="G14:G15"/>
    <mergeCell ref="H14:H15"/>
  </mergeCells>
  <pageMargins left="0.7" right="0.7" top="0.75" bottom="0.75" header="0.3" footer="0.3"/>
  <pageSetup paperSize="9" orientation="landscape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3:Q31"/>
  <sheetViews>
    <sheetView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39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1">
        <v>1</v>
      </c>
      <c r="B17" s="22">
        <v>45274</v>
      </c>
      <c r="C17" s="23"/>
      <c r="D17" s="24">
        <v>1</v>
      </c>
      <c r="E17" s="35">
        <v>45274</v>
      </c>
      <c r="F17" s="25" t="s">
        <v>103</v>
      </c>
      <c r="G17" s="25" t="s">
        <v>105</v>
      </c>
      <c r="H17" s="25"/>
      <c r="I17" s="26"/>
    </row>
    <row r="18" spans="1:9">
      <c r="A18" s="27"/>
      <c r="B18" s="28"/>
      <c r="C18" s="29"/>
      <c r="D18" s="30"/>
      <c r="E18" s="35"/>
      <c r="F18" s="25"/>
      <c r="G18" s="25"/>
      <c r="H18" s="25"/>
      <c r="I18" s="26"/>
    </row>
    <row r="19" spans="1:9">
      <c r="A19" s="27"/>
      <c r="B19" s="28"/>
      <c r="C19" s="31"/>
      <c r="D19" s="30"/>
      <c r="E19" s="35"/>
      <c r="F19" s="25"/>
      <c r="G19" s="25"/>
      <c r="H19" s="25"/>
      <c r="I19" s="26"/>
    </row>
    <row r="20" spans="1:9">
      <c r="A20" s="32"/>
      <c r="B20" s="28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32"/>
      <c r="B30" s="29"/>
      <c r="C30" s="31"/>
      <c r="D30" s="30"/>
      <c r="E30" s="35"/>
      <c r="F30" s="25"/>
      <c r="G30" s="25"/>
      <c r="H30" s="25"/>
      <c r="I30" s="26"/>
    </row>
    <row r="31" spans="1:9" ht="15.75" thickBot="1">
      <c r="A31" s="598" t="s">
        <v>11</v>
      </c>
      <c r="B31" s="599"/>
      <c r="C31" s="599"/>
      <c r="D31" s="645">
        <f>SUM(D17:D30)</f>
        <v>1</v>
      </c>
      <c r="E31" s="646"/>
      <c r="F31" s="646"/>
      <c r="G31" s="646"/>
      <c r="H31" s="646"/>
      <c r="I31" s="647"/>
    </row>
  </sheetData>
  <mergeCells count="10">
    <mergeCell ref="A31:C31"/>
    <mergeCell ref="D31:I31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  <pageSetup paperSize="9" orientation="landscape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3:Q31"/>
  <sheetViews>
    <sheetView topLeftCell="A4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40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1">
        <v>1</v>
      </c>
      <c r="B17" s="22">
        <v>45274</v>
      </c>
      <c r="C17" s="23"/>
      <c r="D17" s="24">
        <v>30</v>
      </c>
      <c r="E17" s="35"/>
      <c r="F17" s="25"/>
      <c r="G17" s="25"/>
      <c r="H17" s="25"/>
      <c r="I17" s="26"/>
    </row>
    <row r="18" spans="1:9">
      <c r="A18" s="27"/>
      <c r="B18" s="28"/>
      <c r="C18" s="29"/>
      <c r="D18" s="30"/>
      <c r="E18" s="35"/>
      <c r="F18" s="25"/>
      <c r="G18" s="25"/>
      <c r="H18" s="25"/>
      <c r="I18" s="26"/>
    </row>
    <row r="19" spans="1:9">
      <c r="A19" s="27"/>
      <c r="B19" s="28"/>
      <c r="C19" s="31"/>
      <c r="D19" s="30"/>
      <c r="E19" s="35"/>
      <c r="F19" s="25"/>
      <c r="G19" s="25"/>
      <c r="H19" s="25"/>
      <c r="I19" s="26"/>
    </row>
    <row r="20" spans="1:9">
      <c r="A20" s="32"/>
      <c r="B20" s="28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32"/>
      <c r="B30" s="29"/>
      <c r="C30" s="31"/>
      <c r="D30" s="30"/>
      <c r="E30" s="35"/>
      <c r="F30" s="25"/>
      <c r="G30" s="25"/>
      <c r="H30" s="25"/>
      <c r="I30" s="26"/>
    </row>
    <row r="31" spans="1:9" ht="15.75" thickBot="1">
      <c r="A31" s="598" t="s">
        <v>11</v>
      </c>
      <c r="B31" s="599"/>
      <c r="C31" s="599"/>
      <c r="D31" s="645">
        <f>SUM(D17:D30)</f>
        <v>30</v>
      </c>
      <c r="E31" s="646"/>
      <c r="F31" s="646"/>
      <c r="G31" s="646"/>
      <c r="H31" s="646"/>
      <c r="I31" s="647"/>
    </row>
  </sheetData>
  <mergeCells count="10">
    <mergeCell ref="A31:C31"/>
    <mergeCell ref="D31:I31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18"/>
  <sheetViews>
    <sheetView topLeftCell="A5" workbookViewId="0">
      <pane ySplit="7" topLeftCell="A12" activePane="bottomLeft" state="frozen"/>
      <selection activeCell="J34" sqref="J34"/>
      <selection pane="bottomLeft" activeCell="D12" sqref="D12"/>
    </sheetView>
  </sheetViews>
  <sheetFormatPr defaultColWidth="8.85546875" defaultRowHeight="15"/>
  <cols>
    <col min="1" max="1" width="3.28515625" customWidth="1"/>
    <col min="2" max="2" width="13.42578125" customWidth="1"/>
    <col min="3" max="3" width="17.42578125" customWidth="1"/>
    <col min="4" max="5" width="6.28515625" customWidth="1"/>
    <col min="6" max="7" width="11.7109375" customWidth="1"/>
    <col min="8" max="8" width="6.28515625" customWidth="1"/>
    <col min="9" max="9" width="11.7109375" customWidth="1"/>
    <col min="10" max="10" width="26" customWidth="1"/>
    <col min="11" max="11" width="23.28515625" customWidth="1"/>
    <col min="12" max="12" width="27.42578125" customWidth="1"/>
  </cols>
  <sheetData>
    <row r="2" spans="1:19">
      <c r="A2" s="1" t="s">
        <v>5</v>
      </c>
    </row>
    <row r="3" spans="1:19" ht="18.75">
      <c r="A3" s="563" t="s">
        <v>6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13"/>
      <c r="M3" s="13"/>
      <c r="N3" s="13"/>
      <c r="O3" s="13"/>
      <c r="P3" s="13"/>
      <c r="Q3" s="13"/>
      <c r="R3" s="13"/>
      <c r="S3" s="13"/>
    </row>
    <row r="4" spans="1:19">
      <c r="A4" s="1"/>
    </row>
    <row r="5" spans="1:19">
      <c r="A5" s="14" t="s">
        <v>12</v>
      </c>
      <c r="C5" t="s">
        <v>2601</v>
      </c>
    </row>
    <row r="6" spans="1:19">
      <c r="A6" s="14"/>
    </row>
    <row r="7" spans="1:19">
      <c r="A7" s="14" t="s">
        <v>8</v>
      </c>
      <c r="C7" t="s">
        <v>7</v>
      </c>
    </row>
    <row r="8" spans="1:19">
      <c r="A8" s="14"/>
    </row>
    <row r="9" spans="1:19">
      <c r="A9" s="14" t="s">
        <v>9</v>
      </c>
      <c r="C9" t="s">
        <v>2142</v>
      </c>
    </row>
    <row r="10" spans="1:19" ht="15.75" customHeight="1">
      <c r="A10" s="560" t="s">
        <v>0</v>
      </c>
      <c r="B10" s="560" t="s">
        <v>13</v>
      </c>
      <c r="C10" s="579" t="s">
        <v>14</v>
      </c>
      <c r="D10" s="559" t="s">
        <v>1774</v>
      </c>
      <c r="E10" s="559" t="s">
        <v>2078</v>
      </c>
      <c r="F10" s="559" t="s">
        <v>2550</v>
      </c>
      <c r="G10" s="559" t="s">
        <v>2381</v>
      </c>
      <c r="H10" s="559" t="s">
        <v>1776</v>
      </c>
      <c r="I10" s="560" t="s">
        <v>15</v>
      </c>
      <c r="J10" s="560"/>
      <c r="K10" s="560"/>
    </row>
    <row r="11" spans="1:19" ht="24.75" customHeight="1">
      <c r="A11" s="560"/>
      <c r="B11" s="560"/>
      <c r="C11" s="579"/>
      <c r="D11" s="559"/>
      <c r="E11" s="559"/>
      <c r="F11" s="559"/>
      <c r="G11" s="559"/>
      <c r="H11" s="559"/>
      <c r="I11" s="33" t="s">
        <v>1</v>
      </c>
      <c r="J11" s="33" t="s">
        <v>2115</v>
      </c>
      <c r="K11" s="33" t="s">
        <v>2333</v>
      </c>
    </row>
    <row r="12" spans="1:19" ht="15.75">
      <c r="A12" s="152">
        <v>1</v>
      </c>
      <c r="B12" s="321"/>
      <c r="C12" s="466" t="s">
        <v>1851</v>
      </c>
      <c r="D12" s="322">
        <v>1</v>
      </c>
      <c r="E12" s="480"/>
      <c r="F12" s="319"/>
      <c r="G12" s="319"/>
      <c r="H12" s="280"/>
      <c r="I12" s="268"/>
      <c r="J12" s="261"/>
      <c r="K12" s="278"/>
    </row>
    <row r="13" spans="1:19" ht="15.75">
      <c r="A13" s="152">
        <v>2</v>
      </c>
      <c r="B13" s="323"/>
      <c r="C13" s="467"/>
      <c r="D13" s="324"/>
      <c r="E13" s="480"/>
      <c r="F13" s="319"/>
      <c r="G13" s="319"/>
      <c r="H13" s="280"/>
      <c r="I13" s="268"/>
      <c r="J13" s="307"/>
      <c r="K13" s="278"/>
    </row>
    <row r="14" spans="1:19" ht="18.600000000000001" customHeight="1">
      <c r="A14" s="152">
        <v>3</v>
      </c>
      <c r="B14" s="325"/>
      <c r="C14" s="468"/>
      <c r="D14" s="322"/>
      <c r="E14" s="480"/>
      <c r="F14" s="319"/>
      <c r="G14" s="319"/>
      <c r="H14" s="258"/>
      <c r="I14" s="268"/>
      <c r="J14" s="260"/>
      <c r="K14" s="278"/>
    </row>
    <row r="15" spans="1:19">
      <c r="A15" s="284"/>
      <c r="B15" s="281"/>
      <c r="C15" s="469"/>
      <c r="D15" s="480"/>
      <c r="E15" s="320"/>
      <c r="F15" s="320"/>
      <c r="G15" s="320"/>
      <c r="H15" s="258"/>
      <c r="I15" s="291"/>
      <c r="J15" s="349"/>
      <c r="K15" s="260"/>
    </row>
    <row r="16" spans="1:19">
      <c r="A16" s="284"/>
      <c r="B16" s="281"/>
      <c r="C16" s="469"/>
      <c r="D16" s="480"/>
      <c r="E16" s="320"/>
      <c r="F16" s="320"/>
      <c r="G16" s="320"/>
      <c r="H16" s="258"/>
      <c r="I16" s="291"/>
      <c r="J16" s="349"/>
      <c r="K16" s="260"/>
    </row>
    <row r="17" spans="1:11">
      <c r="A17" s="156"/>
      <c r="B17" s="281"/>
      <c r="C17" s="470"/>
      <c r="D17" s="481"/>
      <c r="E17" s="320"/>
      <c r="F17" s="320"/>
      <c r="G17" s="320"/>
      <c r="H17" s="258"/>
      <c r="I17" s="291"/>
      <c r="J17" s="349"/>
      <c r="K17" s="260"/>
    </row>
    <row r="18" spans="1:11">
      <c r="A18" s="561" t="s">
        <v>11</v>
      </c>
      <c r="B18" s="561"/>
      <c r="C18" s="561"/>
      <c r="D18" s="258">
        <f>SUM(D12:D17)</f>
        <v>1</v>
      </c>
      <c r="E18" s="258">
        <f>SUM(E12:E17)</f>
        <v>0</v>
      </c>
      <c r="F18" s="258">
        <f>SUM(F15:F17)</f>
        <v>0</v>
      </c>
      <c r="G18" s="258">
        <f>SUM(G12:G17)</f>
        <v>0</v>
      </c>
      <c r="H18" s="260">
        <f>D18-E18-F18</f>
        <v>1</v>
      </c>
      <c r="I18" s="282"/>
      <c r="J18" s="260"/>
      <c r="K18" s="258"/>
    </row>
  </sheetData>
  <mergeCells count="11">
    <mergeCell ref="A18:C18"/>
    <mergeCell ref="A3:K3"/>
    <mergeCell ref="A10:A11"/>
    <mergeCell ref="B10:B11"/>
    <mergeCell ref="C10:C11"/>
    <mergeCell ref="D10:D11"/>
    <mergeCell ref="E10:E11"/>
    <mergeCell ref="F10:F11"/>
    <mergeCell ref="G10:G11"/>
    <mergeCell ref="H10:H11"/>
    <mergeCell ref="I10:K10"/>
  </mergeCells>
  <pageMargins left="0.7" right="0.7" top="0.75" bottom="0.75" header="0.3" footer="0.3"/>
  <pageSetup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3:Q34"/>
  <sheetViews>
    <sheetView topLeftCell="A4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41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1">
        <v>1</v>
      </c>
      <c r="B17" s="22">
        <v>45274</v>
      </c>
      <c r="C17" s="23"/>
      <c r="D17" s="24">
        <v>6</v>
      </c>
      <c r="E17" s="35"/>
      <c r="F17" s="25"/>
      <c r="G17" s="25"/>
      <c r="H17" s="25"/>
      <c r="I17" s="26"/>
    </row>
    <row r="18" spans="1:9">
      <c r="A18" s="27"/>
      <c r="B18" s="28"/>
      <c r="C18" s="29"/>
      <c r="D18" s="30"/>
      <c r="E18" s="35"/>
      <c r="F18" s="25"/>
      <c r="G18" s="25"/>
      <c r="H18" s="25"/>
      <c r="I18" s="26"/>
    </row>
    <row r="19" spans="1:9">
      <c r="A19" s="27"/>
      <c r="B19" s="28"/>
      <c r="C19" s="31"/>
      <c r="D19" s="30"/>
      <c r="E19" s="35"/>
      <c r="F19" s="25"/>
      <c r="G19" s="25"/>
      <c r="H19" s="25"/>
      <c r="I19" s="26"/>
    </row>
    <row r="20" spans="1:9">
      <c r="A20" s="32"/>
      <c r="B20" s="28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32"/>
      <c r="B30" s="29"/>
      <c r="C30" s="31"/>
      <c r="D30" s="30"/>
      <c r="E30" s="35"/>
      <c r="F30" s="25"/>
      <c r="G30" s="25"/>
      <c r="H30" s="25"/>
      <c r="I30" s="26"/>
    </row>
    <row r="31" spans="1:9" ht="15.75" thickBot="1">
      <c r="A31" s="598" t="s">
        <v>11</v>
      </c>
      <c r="B31" s="599"/>
      <c r="C31" s="599"/>
      <c r="D31" s="645">
        <f>SUM(D17:D30)</f>
        <v>6</v>
      </c>
      <c r="E31" s="646"/>
      <c r="F31" s="646"/>
      <c r="G31" s="646"/>
      <c r="H31" s="646"/>
      <c r="I31" s="647"/>
    </row>
    <row r="34" spans="10:10">
      <c r="J34">
        <v>31</v>
      </c>
    </row>
  </sheetData>
  <mergeCells count="10">
    <mergeCell ref="A31:C31"/>
    <mergeCell ref="D31:I31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  <pageSetup paperSize="9" orientation="landscape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3:Q31"/>
  <sheetViews>
    <sheetView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42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1">
        <v>1</v>
      </c>
      <c r="B17" s="22">
        <v>45274</v>
      </c>
      <c r="C17" s="23"/>
      <c r="D17" s="24">
        <v>4</v>
      </c>
      <c r="E17" s="35"/>
      <c r="F17" s="25"/>
      <c r="G17" s="25"/>
      <c r="H17" s="25"/>
      <c r="I17" s="26"/>
    </row>
    <row r="18" spans="1:9">
      <c r="A18" s="27"/>
      <c r="B18" s="28"/>
      <c r="C18" s="29"/>
      <c r="D18" s="30"/>
      <c r="E18" s="35"/>
      <c r="F18" s="25"/>
      <c r="G18" s="25"/>
      <c r="H18" s="25"/>
      <c r="I18" s="26"/>
    </row>
    <row r="19" spans="1:9">
      <c r="A19" s="27"/>
      <c r="B19" s="28"/>
      <c r="C19" s="31"/>
      <c r="D19" s="30"/>
      <c r="E19" s="35"/>
      <c r="F19" s="25"/>
      <c r="G19" s="25"/>
      <c r="H19" s="25"/>
      <c r="I19" s="26"/>
    </row>
    <row r="20" spans="1:9">
      <c r="A20" s="32"/>
      <c r="B20" s="28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32"/>
      <c r="B30" s="29"/>
      <c r="C30" s="31"/>
      <c r="D30" s="30"/>
      <c r="E30" s="35"/>
      <c r="F30" s="25"/>
      <c r="G30" s="25"/>
      <c r="H30" s="25"/>
      <c r="I30" s="26"/>
    </row>
    <row r="31" spans="1:9" ht="15.75" thickBot="1">
      <c r="A31" s="598" t="s">
        <v>11</v>
      </c>
      <c r="B31" s="599"/>
      <c r="C31" s="599"/>
      <c r="D31" s="645">
        <f>SUM(D17:D30)</f>
        <v>4</v>
      </c>
      <c r="E31" s="646"/>
      <c r="F31" s="646"/>
      <c r="G31" s="646"/>
      <c r="H31" s="646"/>
      <c r="I31" s="647"/>
    </row>
  </sheetData>
  <mergeCells count="10">
    <mergeCell ref="A31:C31"/>
    <mergeCell ref="D31:I31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3:Q31"/>
  <sheetViews>
    <sheetView topLeftCell="A7" workbookViewId="0">
      <selection activeCell="F21" sqref="F21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43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1">
        <v>1</v>
      </c>
      <c r="B17" s="22">
        <v>45274</v>
      </c>
      <c r="C17" s="23"/>
      <c r="D17" s="24">
        <v>4</v>
      </c>
      <c r="E17" s="35"/>
      <c r="F17" s="25"/>
      <c r="G17" s="25"/>
      <c r="H17" s="25"/>
      <c r="I17" s="26"/>
    </row>
    <row r="18" spans="1:9">
      <c r="A18" s="27"/>
      <c r="B18" s="28"/>
      <c r="C18" s="29"/>
      <c r="D18" s="30"/>
      <c r="E18" s="35"/>
      <c r="F18" s="25"/>
      <c r="G18" s="25"/>
      <c r="H18" s="25"/>
      <c r="I18" s="26"/>
    </row>
    <row r="19" spans="1:9">
      <c r="A19" s="27"/>
      <c r="B19" s="28"/>
      <c r="C19" s="31"/>
      <c r="D19" s="30"/>
      <c r="E19" s="35"/>
      <c r="F19" s="25"/>
      <c r="G19" s="25"/>
      <c r="H19" s="25"/>
      <c r="I19" s="26"/>
    </row>
    <row r="20" spans="1:9">
      <c r="A20" s="32"/>
      <c r="B20" s="28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32"/>
      <c r="B30" s="29"/>
      <c r="C30" s="31"/>
      <c r="D30" s="30"/>
      <c r="E30" s="35"/>
      <c r="F30" s="25"/>
      <c r="G30" s="25"/>
      <c r="H30" s="25"/>
      <c r="I30" s="26"/>
    </row>
    <row r="31" spans="1:9" ht="15.75" thickBot="1">
      <c r="A31" s="598" t="s">
        <v>11</v>
      </c>
      <c r="B31" s="599"/>
      <c r="C31" s="599"/>
      <c r="D31" s="645">
        <f>SUM(D17:D30)</f>
        <v>4</v>
      </c>
      <c r="E31" s="646"/>
      <c r="F31" s="646"/>
      <c r="G31" s="646"/>
      <c r="H31" s="646"/>
      <c r="I31" s="647"/>
    </row>
  </sheetData>
  <mergeCells count="10">
    <mergeCell ref="A31:C31"/>
    <mergeCell ref="D31:I31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3:V37"/>
  <sheetViews>
    <sheetView tabSelected="1" topLeftCell="A7" workbookViewId="0">
      <selection activeCell="K25" sqref="K25"/>
    </sheetView>
  </sheetViews>
  <sheetFormatPr defaultRowHeight="15"/>
  <cols>
    <col min="1" max="1" width="3.28515625" customWidth="1"/>
    <col min="2" max="2" width="14.42578125" customWidth="1"/>
    <col min="3" max="3" width="22" customWidth="1"/>
    <col min="4" max="4" width="11.28515625" customWidth="1"/>
    <col min="5" max="6" width="7" customWidth="1"/>
    <col min="7" max="7" width="11.7109375" customWidth="1"/>
    <col min="8" max="8" width="12.140625" customWidth="1"/>
    <col min="9" max="9" width="7" customWidth="1"/>
    <col min="10" max="10" width="16.5703125" customWidth="1"/>
    <col min="11" max="12" width="16.42578125" customWidth="1"/>
    <col min="13" max="14" width="9.7109375" customWidth="1"/>
  </cols>
  <sheetData>
    <row r="3" spans="1:22">
      <c r="A3" t="s">
        <v>4</v>
      </c>
    </row>
    <row r="5" spans="1:22">
      <c r="A5" s="1" t="s">
        <v>5</v>
      </c>
    </row>
    <row r="6" spans="1:22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13"/>
      <c r="P6" s="13"/>
      <c r="Q6" s="13"/>
      <c r="R6" s="13"/>
      <c r="S6" s="13"/>
      <c r="T6" s="13"/>
      <c r="U6" s="13"/>
      <c r="V6" s="13"/>
    </row>
    <row r="7" spans="1:22">
      <c r="A7" s="1"/>
    </row>
    <row r="8" spans="1:22">
      <c r="A8" s="14" t="s">
        <v>12</v>
      </c>
      <c r="D8" t="s">
        <v>1629</v>
      </c>
    </row>
    <row r="9" spans="1:22">
      <c r="A9" s="14"/>
    </row>
    <row r="10" spans="1:22">
      <c r="A10" s="14" t="s">
        <v>8</v>
      </c>
      <c r="D10" t="s">
        <v>1630</v>
      </c>
    </row>
    <row r="11" spans="1:22">
      <c r="A11" s="14"/>
    </row>
    <row r="12" spans="1:22">
      <c r="A12" s="14" t="s">
        <v>9</v>
      </c>
      <c r="D12" t="s">
        <v>10</v>
      </c>
    </row>
    <row r="13" spans="1:22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  <c r="N13" s="564"/>
    </row>
    <row r="14" spans="1:22" ht="15.75" customHeight="1">
      <c r="A14" s="596" t="s">
        <v>0</v>
      </c>
      <c r="B14" s="565" t="s">
        <v>13</v>
      </c>
      <c r="C14" s="125"/>
      <c r="D14" s="585" t="s">
        <v>14</v>
      </c>
      <c r="E14" s="565" t="s">
        <v>2</v>
      </c>
      <c r="F14" s="565" t="s">
        <v>130</v>
      </c>
      <c r="G14" s="565" t="s">
        <v>102</v>
      </c>
      <c r="H14" s="567" t="s">
        <v>2381</v>
      </c>
      <c r="I14" s="565" t="s">
        <v>2462</v>
      </c>
      <c r="J14" s="560" t="s">
        <v>15</v>
      </c>
      <c r="K14" s="560"/>
      <c r="L14" s="560"/>
      <c r="M14" s="560" t="s">
        <v>20</v>
      </c>
      <c r="N14" s="560"/>
    </row>
    <row r="15" spans="1:22" ht="24.75" customHeight="1">
      <c r="A15" s="597"/>
      <c r="B15" s="566"/>
      <c r="C15" s="126"/>
      <c r="D15" s="586"/>
      <c r="E15" s="566"/>
      <c r="F15" s="566"/>
      <c r="G15" s="566"/>
      <c r="H15" s="568"/>
      <c r="I15" s="566"/>
      <c r="J15" s="33" t="s">
        <v>1</v>
      </c>
      <c r="K15" s="33" t="s">
        <v>17</v>
      </c>
      <c r="L15" s="33" t="s">
        <v>2391</v>
      </c>
      <c r="M15" s="33" t="s">
        <v>19</v>
      </c>
      <c r="N15" s="33" t="s">
        <v>18</v>
      </c>
    </row>
    <row r="16" spans="1:22" ht="15.75">
      <c r="A16" s="15"/>
      <c r="B16" s="16"/>
      <c r="C16" s="16"/>
      <c r="D16" s="17"/>
      <c r="E16" s="18"/>
      <c r="F16" s="18"/>
      <c r="G16" s="18"/>
      <c r="H16" s="18"/>
      <c r="I16" s="18"/>
      <c r="J16" s="19"/>
      <c r="K16" s="19"/>
      <c r="L16" s="19"/>
      <c r="M16" s="19"/>
      <c r="N16" s="20"/>
    </row>
    <row r="17" spans="1:14" ht="15.75">
      <c r="A17" s="132"/>
      <c r="B17" s="439"/>
      <c r="C17" s="439" t="s">
        <v>2458</v>
      </c>
      <c r="D17" s="218" t="s">
        <v>2460</v>
      </c>
      <c r="E17" s="440">
        <v>2</v>
      </c>
      <c r="F17" s="440">
        <v>1</v>
      </c>
      <c r="G17" s="440"/>
      <c r="H17" s="440"/>
      <c r="I17" s="440"/>
      <c r="J17" s="40"/>
      <c r="K17" s="40"/>
      <c r="L17" s="218" t="s">
        <v>2460</v>
      </c>
      <c r="M17" s="37"/>
      <c r="N17" s="438"/>
    </row>
    <row r="18" spans="1:14" ht="15.75">
      <c r="A18" s="132"/>
      <c r="B18" s="439"/>
      <c r="C18" s="439" t="s">
        <v>2461</v>
      </c>
      <c r="D18" s="218"/>
      <c r="E18" s="440">
        <v>2</v>
      </c>
      <c r="F18" s="440"/>
      <c r="G18" s="440"/>
      <c r="H18" s="440"/>
      <c r="I18" s="440"/>
      <c r="J18" s="40"/>
      <c r="K18" s="40"/>
      <c r="L18" s="40"/>
      <c r="M18" s="37"/>
      <c r="N18" s="438"/>
    </row>
    <row r="19" spans="1:14">
      <c r="A19" s="27">
        <v>1</v>
      </c>
      <c r="B19" s="57">
        <v>44776</v>
      </c>
      <c r="C19" s="57" t="s">
        <v>1631</v>
      </c>
      <c r="D19" s="218" t="s">
        <v>68</v>
      </c>
      <c r="E19" s="222">
        <v>1</v>
      </c>
      <c r="F19" s="222"/>
      <c r="G19" s="222"/>
      <c r="H19" s="222"/>
      <c r="I19" s="222"/>
      <c r="J19" s="51"/>
      <c r="K19" s="52"/>
      <c r="L19" s="380" t="s">
        <v>2428</v>
      </c>
      <c r="M19" s="25"/>
      <c r="N19" s="26"/>
    </row>
    <row r="20" spans="1:14">
      <c r="A20" s="27">
        <v>2</v>
      </c>
      <c r="B20" s="57">
        <v>45275</v>
      </c>
      <c r="C20" s="57" t="s">
        <v>1628</v>
      </c>
      <c r="D20" s="49" t="s">
        <v>68</v>
      </c>
      <c r="E20" s="222">
        <v>3</v>
      </c>
      <c r="F20" s="222"/>
      <c r="G20" s="222"/>
      <c r="H20" s="222"/>
      <c r="I20" s="222"/>
      <c r="J20" s="51"/>
      <c r="K20" s="52"/>
      <c r="L20" s="380" t="s">
        <v>2428</v>
      </c>
      <c r="M20" s="25"/>
      <c r="N20" s="26"/>
    </row>
    <row r="21" spans="1:14">
      <c r="A21" s="27"/>
      <c r="B21" s="57"/>
      <c r="C21" s="57"/>
      <c r="D21" s="49"/>
      <c r="E21" s="222"/>
      <c r="F21" s="222"/>
      <c r="G21" s="222">
        <v>1</v>
      </c>
      <c r="H21" s="222"/>
      <c r="I21" s="222"/>
      <c r="J21" s="51"/>
      <c r="K21" s="52" t="s">
        <v>1674</v>
      </c>
      <c r="L21" s="380"/>
      <c r="M21" s="25"/>
      <c r="N21" s="26"/>
    </row>
    <row r="22" spans="1:14">
      <c r="A22" s="32"/>
      <c r="B22" s="57"/>
      <c r="C22" s="57"/>
      <c r="D22" s="49"/>
      <c r="E22" s="50"/>
      <c r="F22" s="50"/>
      <c r="G22" s="50"/>
      <c r="H22" s="50">
        <v>1</v>
      </c>
      <c r="I22" s="50"/>
      <c r="J22" s="51"/>
      <c r="K22" s="52"/>
      <c r="L22" s="380" t="s">
        <v>2619</v>
      </c>
      <c r="M22" s="25" t="s">
        <v>106</v>
      </c>
      <c r="N22" s="26"/>
    </row>
    <row r="23" spans="1:14">
      <c r="A23" s="32"/>
      <c r="B23" s="29"/>
      <c r="C23" s="29"/>
      <c r="D23" s="31"/>
      <c r="E23" s="30"/>
      <c r="F23" s="30"/>
      <c r="G23" s="30"/>
      <c r="H23" s="30">
        <v>1</v>
      </c>
      <c r="I23" s="30"/>
      <c r="J23" s="35"/>
      <c r="K23" s="25"/>
      <c r="L23" s="151" t="s">
        <v>2620</v>
      </c>
      <c r="M23" s="25" t="s">
        <v>106</v>
      </c>
      <c r="N23" s="26"/>
    </row>
    <row r="24" spans="1:14">
      <c r="A24" s="32"/>
      <c r="B24" s="29"/>
      <c r="C24" s="29"/>
      <c r="D24" s="31"/>
      <c r="E24" s="30"/>
      <c r="F24" s="30"/>
      <c r="G24" s="30"/>
      <c r="H24" s="30"/>
      <c r="I24" s="30"/>
      <c r="J24" s="35"/>
      <c r="K24" s="25"/>
      <c r="L24" s="151"/>
      <c r="M24" s="25"/>
      <c r="N24" s="26"/>
    </row>
    <row r="25" spans="1:14">
      <c r="A25" s="32"/>
      <c r="B25" s="29"/>
      <c r="C25" s="29"/>
      <c r="D25" s="31"/>
      <c r="E25" s="30"/>
      <c r="F25" s="30"/>
      <c r="G25" s="30"/>
      <c r="H25" s="30"/>
      <c r="I25" s="30"/>
      <c r="J25" s="35"/>
      <c r="K25" s="25"/>
      <c r="L25" s="151"/>
      <c r="M25" s="25"/>
      <c r="N25" s="26"/>
    </row>
    <row r="26" spans="1:14">
      <c r="A26" s="32"/>
      <c r="B26" s="29"/>
      <c r="C26" s="29"/>
      <c r="D26" s="31"/>
      <c r="E26" s="30"/>
      <c r="F26" s="30"/>
      <c r="G26" s="30"/>
      <c r="H26" s="30"/>
      <c r="I26" s="30"/>
      <c r="J26" s="35"/>
      <c r="K26" s="25"/>
      <c r="L26" s="151"/>
      <c r="M26" s="25"/>
      <c r="N26" s="26"/>
    </row>
    <row r="27" spans="1:14">
      <c r="A27" s="32"/>
      <c r="B27" s="29"/>
      <c r="C27" s="29"/>
      <c r="D27" s="31"/>
      <c r="E27" s="30"/>
      <c r="F27" s="30"/>
      <c r="G27" s="30"/>
      <c r="H27" s="30"/>
      <c r="I27" s="30"/>
      <c r="J27" s="35"/>
      <c r="K27" s="25"/>
      <c r="L27" s="25"/>
      <c r="M27" s="25"/>
      <c r="N27" s="26"/>
    </row>
    <row r="28" spans="1:14">
      <c r="A28" s="32"/>
      <c r="B28" s="29"/>
      <c r="C28" s="29"/>
      <c r="D28" s="31"/>
      <c r="E28" s="30"/>
      <c r="F28" s="30"/>
      <c r="G28" s="30"/>
      <c r="H28" s="30"/>
      <c r="I28" s="30"/>
      <c r="J28" s="35"/>
      <c r="K28" s="25"/>
      <c r="L28" s="25"/>
      <c r="M28" s="25"/>
      <c r="N28" s="26"/>
    </row>
    <row r="29" spans="1:14">
      <c r="A29" s="32"/>
      <c r="B29" s="29"/>
      <c r="C29" s="29"/>
      <c r="D29" s="31"/>
      <c r="E29" s="30"/>
      <c r="F29" s="30"/>
      <c r="G29" s="30"/>
      <c r="H29" s="30"/>
      <c r="I29" s="30"/>
      <c r="J29" s="35"/>
      <c r="K29" s="25"/>
      <c r="L29" s="25"/>
      <c r="M29" s="25"/>
      <c r="N29" s="26"/>
    </row>
    <row r="30" spans="1:14">
      <c r="A30" s="32"/>
      <c r="B30" s="29"/>
      <c r="C30" s="29"/>
      <c r="D30" s="31"/>
      <c r="E30" s="30"/>
      <c r="F30" s="30"/>
      <c r="G30" s="30"/>
      <c r="H30" s="30"/>
      <c r="I30" s="30"/>
      <c r="J30" s="35"/>
      <c r="K30" s="25"/>
      <c r="L30" s="25"/>
      <c r="M30" s="25"/>
      <c r="N30" s="26"/>
    </row>
    <row r="31" spans="1:14">
      <c r="A31" s="32"/>
      <c r="B31" s="29"/>
      <c r="C31" s="29"/>
      <c r="D31" s="31"/>
      <c r="E31" s="30"/>
      <c r="F31" s="30"/>
      <c r="G31" s="30"/>
      <c r="H31" s="30"/>
      <c r="I31" s="30"/>
      <c r="J31" s="35"/>
      <c r="K31" s="25"/>
      <c r="L31" s="25"/>
      <c r="M31" s="25"/>
      <c r="N31" s="26"/>
    </row>
    <row r="32" spans="1:14" ht="15.75" thickBot="1">
      <c r="A32" s="32"/>
      <c r="B32" s="29"/>
      <c r="C32" s="29"/>
      <c r="D32" s="31"/>
      <c r="E32" s="30"/>
      <c r="F32" s="30"/>
      <c r="G32" s="30"/>
      <c r="H32" s="30"/>
      <c r="I32" s="30"/>
      <c r="J32" s="35"/>
      <c r="K32" s="25"/>
      <c r="L32" s="25"/>
      <c r="M32" s="25"/>
      <c r="N32" s="26"/>
    </row>
    <row r="33" spans="1:14" ht="15.75" thickBot="1">
      <c r="A33" s="598" t="s">
        <v>11</v>
      </c>
      <c r="B33" s="599"/>
      <c r="C33" s="599"/>
      <c r="D33" s="599"/>
      <c r="E33" s="122">
        <f>SUM(E17:E32)</f>
        <v>8</v>
      </c>
      <c r="F33" s="122">
        <f>SUM(F17:F32)</f>
        <v>1</v>
      </c>
      <c r="G33" s="441">
        <f>SUM(G17:G32)</f>
        <v>1</v>
      </c>
      <c r="H33" s="441">
        <f>SUM(H17:H32)</f>
        <v>2</v>
      </c>
      <c r="I33" s="441">
        <f>E33-G33-H33</f>
        <v>5</v>
      </c>
      <c r="J33" s="123"/>
      <c r="K33" s="123"/>
      <c r="L33" s="123"/>
      <c r="M33" s="123"/>
      <c r="N33" s="124"/>
    </row>
    <row r="35" spans="1:14">
      <c r="B35" s="364" t="s">
        <v>2459</v>
      </c>
      <c r="C35" s="364" t="s">
        <v>111</v>
      </c>
      <c r="D35" t="s">
        <v>2466</v>
      </c>
    </row>
    <row r="36" spans="1:14">
      <c r="C36" s="364" t="s">
        <v>102</v>
      </c>
      <c r="D36" s="363">
        <f>G33</f>
        <v>1</v>
      </c>
    </row>
    <row r="37" spans="1:14">
      <c r="C37" s="364" t="s">
        <v>390</v>
      </c>
      <c r="D37" s="363">
        <f>H33</f>
        <v>2</v>
      </c>
    </row>
  </sheetData>
  <mergeCells count="13">
    <mergeCell ref="A33:D33"/>
    <mergeCell ref="A6:N6"/>
    <mergeCell ref="A13:N13"/>
    <mergeCell ref="A14:A15"/>
    <mergeCell ref="B14:B15"/>
    <mergeCell ref="D14:D15"/>
    <mergeCell ref="E14:E15"/>
    <mergeCell ref="J14:L14"/>
    <mergeCell ref="M14:N14"/>
    <mergeCell ref="G14:G15"/>
    <mergeCell ref="H14:H15"/>
    <mergeCell ref="I14:I15"/>
    <mergeCell ref="F14:F15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3:S31"/>
  <sheetViews>
    <sheetView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6" width="7" customWidth="1"/>
    <col min="7" max="7" width="16.5703125" customWidth="1"/>
    <col min="8" max="9" width="16.42578125" customWidth="1"/>
    <col min="10" max="11" width="9.7109375" customWidth="1"/>
  </cols>
  <sheetData>
    <row r="3" spans="1:19">
      <c r="A3" t="s">
        <v>4</v>
      </c>
    </row>
    <row r="5" spans="1:19">
      <c r="A5" s="1" t="s">
        <v>5</v>
      </c>
    </row>
    <row r="6" spans="1:19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13"/>
      <c r="M6" s="13"/>
      <c r="N6" s="13"/>
      <c r="O6" s="13"/>
      <c r="P6" s="13"/>
      <c r="Q6" s="13"/>
      <c r="R6" s="13"/>
      <c r="S6" s="13"/>
    </row>
    <row r="7" spans="1:19">
      <c r="A7" s="1"/>
    </row>
    <row r="8" spans="1:19">
      <c r="A8" s="14" t="s">
        <v>12</v>
      </c>
      <c r="C8" t="s">
        <v>1796</v>
      </c>
    </row>
    <row r="9" spans="1:19">
      <c r="A9" s="14"/>
    </row>
    <row r="10" spans="1:19">
      <c r="A10" s="14" t="s">
        <v>8</v>
      </c>
      <c r="C10" t="s">
        <v>7</v>
      </c>
    </row>
    <row r="11" spans="1:19">
      <c r="A11" s="14"/>
    </row>
    <row r="12" spans="1:19">
      <c r="A12" s="14" t="s">
        <v>9</v>
      </c>
      <c r="C12" t="s">
        <v>10</v>
      </c>
    </row>
    <row r="13" spans="1:19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</row>
    <row r="14" spans="1:19" ht="15.75" customHeight="1">
      <c r="A14" s="596" t="s">
        <v>0</v>
      </c>
      <c r="B14" s="565" t="s">
        <v>13</v>
      </c>
      <c r="C14" s="585" t="s">
        <v>14</v>
      </c>
      <c r="D14" s="567" t="s">
        <v>1774</v>
      </c>
      <c r="E14" s="567" t="s">
        <v>1794</v>
      </c>
      <c r="F14" s="567" t="s">
        <v>139</v>
      </c>
      <c r="G14" s="560" t="s">
        <v>15</v>
      </c>
      <c r="H14" s="560"/>
      <c r="I14" s="560"/>
      <c r="J14" s="560" t="s">
        <v>20</v>
      </c>
      <c r="K14" s="560"/>
    </row>
    <row r="15" spans="1:19" ht="24.75" customHeight="1">
      <c r="A15" s="597"/>
      <c r="B15" s="566"/>
      <c r="C15" s="586"/>
      <c r="D15" s="568"/>
      <c r="E15" s="568"/>
      <c r="F15" s="568"/>
      <c r="G15" s="33" t="s">
        <v>1</v>
      </c>
      <c r="H15" s="33" t="s">
        <v>16</v>
      </c>
      <c r="I15" s="33" t="s">
        <v>17</v>
      </c>
      <c r="J15" s="33" t="s">
        <v>19</v>
      </c>
      <c r="K15" s="33" t="s">
        <v>18</v>
      </c>
    </row>
    <row r="16" spans="1:19" ht="15.75">
      <c r="A16" s="15"/>
      <c r="B16" s="16"/>
      <c r="C16" s="17"/>
      <c r="D16" s="18"/>
      <c r="E16" s="18"/>
      <c r="F16" s="18"/>
      <c r="G16" s="19"/>
      <c r="H16" s="19"/>
      <c r="I16" s="19"/>
      <c r="J16" s="19"/>
      <c r="K16" s="20"/>
    </row>
    <row r="17" spans="1:11">
      <c r="A17" s="21">
        <v>1</v>
      </c>
      <c r="B17" s="22">
        <v>45344</v>
      </c>
      <c r="C17" s="23"/>
      <c r="D17" s="24">
        <v>3</v>
      </c>
      <c r="E17" s="24"/>
      <c r="F17" s="24">
        <v>3</v>
      </c>
      <c r="G17" s="35"/>
      <c r="H17" s="25"/>
      <c r="I17" s="25"/>
      <c r="J17" s="25"/>
      <c r="K17" s="26"/>
    </row>
    <row r="18" spans="1:11">
      <c r="A18" s="27"/>
      <c r="B18" s="28"/>
      <c r="C18" s="29"/>
      <c r="D18" s="30"/>
      <c r="E18" s="30">
        <v>1</v>
      </c>
      <c r="F18" s="30">
        <f>F17-E18</f>
        <v>2</v>
      </c>
      <c r="G18" s="35">
        <v>45344</v>
      </c>
      <c r="H18" s="25" t="s">
        <v>1664</v>
      </c>
      <c r="I18" s="25" t="s">
        <v>131</v>
      </c>
      <c r="J18" s="25"/>
      <c r="K18" s="26"/>
    </row>
    <row r="19" spans="1:11">
      <c r="A19" s="27"/>
      <c r="B19" s="28"/>
      <c r="C19" s="31"/>
      <c r="D19" s="30"/>
      <c r="E19" s="30">
        <v>1</v>
      </c>
      <c r="F19" s="30">
        <f>F18-E19</f>
        <v>1</v>
      </c>
      <c r="G19" s="35">
        <v>45344</v>
      </c>
      <c r="H19" s="25" t="s">
        <v>1777</v>
      </c>
      <c r="I19" s="25" t="s">
        <v>1675</v>
      </c>
      <c r="J19" s="25"/>
      <c r="K19" s="26"/>
    </row>
    <row r="20" spans="1:11">
      <c r="A20" s="32"/>
      <c r="B20" s="28"/>
      <c r="C20" s="31"/>
      <c r="D20" s="30"/>
      <c r="E20" s="30"/>
      <c r="F20" s="30"/>
      <c r="G20" s="35"/>
      <c r="H20" s="25"/>
      <c r="I20" s="25"/>
      <c r="J20" s="25"/>
      <c r="K20" s="26"/>
    </row>
    <row r="21" spans="1:11">
      <c r="A21" s="32"/>
      <c r="B21" s="29"/>
      <c r="C21" s="31"/>
      <c r="D21" s="30"/>
      <c r="E21" s="30"/>
      <c r="F21" s="30"/>
      <c r="G21" s="35"/>
      <c r="H21" s="25"/>
      <c r="I21" s="25"/>
      <c r="J21" s="25"/>
      <c r="K21" s="26"/>
    </row>
    <row r="22" spans="1:11">
      <c r="A22" s="32"/>
      <c r="B22" s="29"/>
      <c r="C22" s="31"/>
      <c r="D22" s="30"/>
      <c r="E22" s="30"/>
      <c r="F22" s="30"/>
      <c r="G22" s="35"/>
      <c r="H22" s="25"/>
      <c r="I22" s="25"/>
      <c r="J22" s="25"/>
      <c r="K22" s="26"/>
    </row>
    <row r="23" spans="1:11">
      <c r="A23" s="32"/>
      <c r="B23" s="29"/>
      <c r="C23" s="31"/>
      <c r="D23" s="30"/>
      <c r="E23" s="30"/>
      <c r="F23" s="30"/>
      <c r="G23" s="35"/>
      <c r="H23" s="25"/>
      <c r="I23" s="25"/>
      <c r="J23" s="25"/>
      <c r="K23" s="26"/>
    </row>
    <row r="24" spans="1:11">
      <c r="A24" s="32"/>
      <c r="B24" s="29"/>
      <c r="C24" s="31"/>
      <c r="D24" s="30"/>
      <c r="E24" s="30"/>
      <c r="F24" s="30"/>
      <c r="G24" s="35"/>
      <c r="H24" s="25"/>
      <c r="I24" s="25"/>
      <c r="J24" s="25"/>
      <c r="K24" s="26"/>
    </row>
    <row r="25" spans="1:11">
      <c r="A25" s="32"/>
      <c r="B25" s="29"/>
      <c r="C25" s="31"/>
      <c r="D25" s="30"/>
      <c r="E25" s="30"/>
      <c r="F25" s="30"/>
      <c r="G25" s="35"/>
      <c r="H25" s="25"/>
      <c r="I25" s="25"/>
      <c r="J25" s="25"/>
      <c r="K25" s="26"/>
    </row>
    <row r="26" spans="1:11">
      <c r="A26" s="32"/>
      <c r="B26" s="29"/>
      <c r="C26" s="31"/>
      <c r="D26" s="30"/>
      <c r="E26" s="30"/>
      <c r="F26" s="30"/>
      <c r="G26" s="35"/>
      <c r="H26" s="25"/>
      <c r="I26" s="25"/>
      <c r="J26" s="25"/>
      <c r="K26" s="26"/>
    </row>
    <row r="27" spans="1:11">
      <c r="A27" s="32"/>
      <c r="B27" s="29"/>
      <c r="C27" s="31"/>
      <c r="D27" s="30"/>
      <c r="E27" s="30"/>
      <c r="F27" s="30"/>
      <c r="G27" s="35"/>
      <c r="H27" s="25"/>
      <c r="I27" s="25"/>
      <c r="J27" s="25"/>
      <c r="K27" s="26"/>
    </row>
    <row r="28" spans="1:11">
      <c r="A28" s="32"/>
      <c r="B28" s="29"/>
      <c r="C28" s="31"/>
      <c r="D28" s="30"/>
      <c r="E28" s="30"/>
      <c r="F28" s="30"/>
      <c r="G28" s="35"/>
      <c r="H28" s="25"/>
      <c r="I28" s="25"/>
      <c r="J28" s="25"/>
      <c r="K28" s="26"/>
    </row>
    <row r="29" spans="1:11">
      <c r="A29" s="32"/>
      <c r="B29" s="29"/>
      <c r="C29" s="31"/>
      <c r="D29" s="30"/>
      <c r="E29" s="30"/>
      <c r="F29" s="30"/>
      <c r="G29" s="35"/>
      <c r="H29" s="25"/>
      <c r="I29" s="25"/>
      <c r="J29" s="25"/>
      <c r="K29" s="26"/>
    </row>
    <row r="30" spans="1:11" ht="15.75" thickBot="1">
      <c r="A30" s="32"/>
      <c r="B30" s="29"/>
      <c r="C30" s="31"/>
      <c r="D30" s="30"/>
      <c r="E30" s="30"/>
      <c r="F30" s="30"/>
      <c r="G30" s="35"/>
      <c r="H30" s="25"/>
      <c r="I30" s="25"/>
      <c r="J30" s="25"/>
      <c r="K30" s="26"/>
    </row>
    <row r="31" spans="1:11" ht="15.75" thickBot="1">
      <c r="A31" s="598" t="s">
        <v>11</v>
      </c>
      <c r="B31" s="599"/>
      <c r="C31" s="599"/>
      <c r="D31" s="645">
        <f>SUM(D17:D30)</f>
        <v>3</v>
      </c>
      <c r="E31" s="646"/>
      <c r="F31" s="646"/>
      <c r="G31" s="646"/>
      <c r="H31" s="646"/>
      <c r="I31" s="646"/>
      <c r="J31" s="646"/>
      <c r="K31" s="647"/>
    </row>
  </sheetData>
  <mergeCells count="12">
    <mergeCell ref="A6:K6"/>
    <mergeCell ref="A13:K13"/>
    <mergeCell ref="E14:E15"/>
    <mergeCell ref="F14:F15"/>
    <mergeCell ref="G14:I14"/>
    <mergeCell ref="J14:K14"/>
    <mergeCell ref="A31:C31"/>
    <mergeCell ref="A14:A15"/>
    <mergeCell ref="B14:B15"/>
    <mergeCell ref="C14:C15"/>
    <mergeCell ref="D14:D15"/>
    <mergeCell ref="D31:K31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3:Q31"/>
  <sheetViews>
    <sheetView topLeftCell="A7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48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1">
        <v>1</v>
      </c>
      <c r="B17" s="22">
        <v>45274</v>
      </c>
      <c r="C17" s="23"/>
      <c r="D17" s="24">
        <v>1</v>
      </c>
      <c r="E17" s="35"/>
      <c r="F17" s="25"/>
      <c r="G17" s="25"/>
      <c r="H17" s="25"/>
      <c r="I17" s="26"/>
    </row>
    <row r="18" spans="1:9">
      <c r="A18" s="27"/>
      <c r="B18" s="28"/>
      <c r="C18" s="29"/>
      <c r="D18" s="30">
        <v>1</v>
      </c>
      <c r="E18" s="35"/>
      <c r="F18" s="25"/>
      <c r="G18" s="25"/>
      <c r="H18" s="25"/>
      <c r="I18" s="26"/>
    </row>
    <row r="19" spans="1:9">
      <c r="A19" s="27"/>
      <c r="B19" s="28"/>
      <c r="C19" s="31"/>
      <c r="D19" s="30">
        <v>1</v>
      </c>
      <c r="E19" s="35"/>
      <c r="F19" s="25"/>
      <c r="G19" s="25"/>
      <c r="H19" s="25"/>
      <c r="I19" s="26"/>
    </row>
    <row r="20" spans="1:9">
      <c r="A20" s="32"/>
      <c r="B20" s="28"/>
      <c r="C20" s="31"/>
      <c r="D20" s="30">
        <v>1</v>
      </c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32"/>
      <c r="B30" s="29"/>
      <c r="C30" s="31"/>
      <c r="D30" s="30"/>
      <c r="E30" s="35"/>
      <c r="F30" s="25"/>
      <c r="G30" s="25"/>
      <c r="H30" s="25"/>
      <c r="I30" s="26"/>
    </row>
    <row r="31" spans="1:9" ht="15.75" thickBot="1">
      <c r="A31" s="598" t="s">
        <v>11</v>
      </c>
      <c r="B31" s="599"/>
      <c r="C31" s="599"/>
      <c r="D31" s="645">
        <f>SUM(D17:D30)</f>
        <v>4</v>
      </c>
      <c r="E31" s="646"/>
      <c r="F31" s="646"/>
      <c r="G31" s="646"/>
      <c r="H31" s="646"/>
      <c r="I31" s="647"/>
    </row>
  </sheetData>
  <mergeCells count="10">
    <mergeCell ref="A31:C31"/>
    <mergeCell ref="D31:I31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3:S31"/>
  <sheetViews>
    <sheetView topLeftCell="A7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6" width="7" customWidth="1"/>
    <col min="7" max="7" width="16.5703125" customWidth="1"/>
    <col min="8" max="9" width="16.42578125" customWidth="1"/>
    <col min="10" max="11" width="9.7109375" customWidth="1"/>
  </cols>
  <sheetData>
    <row r="3" spans="1:19">
      <c r="A3" t="s">
        <v>4</v>
      </c>
    </row>
    <row r="5" spans="1:19">
      <c r="A5" s="1" t="s">
        <v>5</v>
      </c>
    </row>
    <row r="6" spans="1:19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13"/>
      <c r="M6" s="13"/>
      <c r="N6" s="13"/>
      <c r="O6" s="13"/>
      <c r="P6" s="13"/>
      <c r="Q6" s="13"/>
      <c r="R6" s="13"/>
      <c r="S6" s="13"/>
    </row>
    <row r="7" spans="1:19">
      <c r="A7" s="1"/>
    </row>
    <row r="8" spans="1:19">
      <c r="A8" s="14" t="s">
        <v>12</v>
      </c>
      <c r="C8" t="s">
        <v>49</v>
      </c>
    </row>
    <row r="9" spans="1:19">
      <c r="A9" s="14"/>
    </row>
    <row r="10" spans="1:19">
      <c r="A10" s="14" t="s">
        <v>8</v>
      </c>
      <c r="C10" t="s">
        <v>7</v>
      </c>
    </row>
    <row r="11" spans="1:19">
      <c r="A11" s="14"/>
    </row>
    <row r="12" spans="1:19">
      <c r="A12" s="14" t="s">
        <v>9</v>
      </c>
      <c r="C12" t="s">
        <v>10</v>
      </c>
    </row>
    <row r="13" spans="1:19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</row>
    <row r="14" spans="1:19" ht="15.75" customHeight="1">
      <c r="A14" s="596" t="s">
        <v>0</v>
      </c>
      <c r="B14" s="565" t="s">
        <v>13</v>
      </c>
      <c r="C14" s="585" t="s">
        <v>14</v>
      </c>
      <c r="D14" s="567" t="s">
        <v>1774</v>
      </c>
      <c r="E14" s="567" t="s">
        <v>1794</v>
      </c>
      <c r="F14" s="567" t="s">
        <v>139</v>
      </c>
      <c r="G14" s="560" t="s">
        <v>15</v>
      </c>
      <c r="H14" s="560"/>
      <c r="I14" s="560"/>
      <c r="J14" s="560" t="s">
        <v>20</v>
      </c>
      <c r="K14" s="560"/>
    </row>
    <row r="15" spans="1:19" ht="24.75" customHeight="1">
      <c r="A15" s="597"/>
      <c r="B15" s="566"/>
      <c r="C15" s="586"/>
      <c r="D15" s="568"/>
      <c r="E15" s="568"/>
      <c r="F15" s="568"/>
      <c r="G15" s="33" t="s">
        <v>1</v>
      </c>
      <c r="H15" s="33" t="s">
        <v>16</v>
      </c>
      <c r="I15" s="33" t="s">
        <v>17</v>
      </c>
      <c r="J15" s="33" t="s">
        <v>19</v>
      </c>
      <c r="K15" s="33" t="s">
        <v>18</v>
      </c>
    </row>
    <row r="16" spans="1:19" ht="15.75">
      <c r="A16" s="15"/>
      <c r="B16" s="16"/>
      <c r="C16" s="17"/>
      <c r="D16" s="18"/>
      <c r="E16" s="18"/>
      <c r="F16" s="18"/>
      <c r="G16" s="19"/>
      <c r="H16" s="19"/>
      <c r="I16" s="19"/>
      <c r="J16" s="19"/>
      <c r="K16" s="20"/>
    </row>
    <row r="17" spans="1:11">
      <c r="A17" s="21">
        <v>1</v>
      </c>
      <c r="B17" s="22">
        <v>45344</v>
      </c>
      <c r="C17" s="23"/>
      <c r="D17" s="24">
        <v>8</v>
      </c>
      <c r="E17" s="24"/>
      <c r="F17" s="24">
        <f>F16+D17-E17</f>
        <v>8</v>
      </c>
      <c r="G17" s="35"/>
      <c r="H17" s="25"/>
      <c r="I17" s="25"/>
      <c r="J17" s="25"/>
      <c r="K17" s="26"/>
    </row>
    <row r="18" spans="1:11">
      <c r="A18" s="27"/>
      <c r="B18" s="28"/>
      <c r="C18" s="29"/>
      <c r="D18" s="30"/>
      <c r="E18" s="30">
        <v>1</v>
      </c>
      <c r="F18" s="24">
        <f t="shared" ref="F18:F20" si="0">F17+D18-E18</f>
        <v>7</v>
      </c>
      <c r="G18" s="35">
        <v>45341</v>
      </c>
      <c r="H18" s="25" t="s">
        <v>1674</v>
      </c>
      <c r="I18" s="25" t="s">
        <v>1795</v>
      </c>
      <c r="J18" s="25"/>
      <c r="K18" s="26"/>
    </row>
    <row r="19" spans="1:11">
      <c r="A19" s="27"/>
      <c r="B19" s="28"/>
      <c r="C19" s="31"/>
      <c r="D19" s="30"/>
      <c r="E19" s="30">
        <v>1</v>
      </c>
      <c r="F19" s="24">
        <f t="shared" si="0"/>
        <v>6</v>
      </c>
      <c r="G19" s="35">
        <v>45342</v>
      </c>
      <c r="H19" s="25" t="s">
        <v>1777</v>
      </c>
      <c r="I19" s="25" t="s">
        <v>1675</v>
      </c>
      <c r="J19" s="25"/>
      <c r="K19" s="26"/>
    </row>
    <row r="20" spans="1:11">
      <c r="A20" s="32"/>
      <c r="B20" s="28"/>
      <c r="C20" s="31"/>
      <c r="D20" s="30"/>
      <c r="E20" s="30">
        <v>1</v>
      </c>
      <c r="F20" s="24">
        <f t="shared" si="0"/>
        <v>5</v>
      </c>
      <c r="G20" s="35">
        <v>45345</v>
      </c>
      <c r="H20" s="25" t="s">
        <v>1777</v>
      </c>
      <c r="I20" s="25" t="s">
        <v>1675</v>
      </c>
      <c r="J20" s="25"/>
      <c r="K20" s="26"/>
    </row>
    <row r="21" spans="1:11">
      <c r="A21" s="32"/>
      <c r="B21" s="29"/>
      <c r="C21" s="31"/>
      <c r="D21" s="30"/>
      <c r="E21" s="30"/>
      <c r="F21" s="30"/>
      <c r="G21" s="35"/>
      <c r="H21" s="25"/>
      <c r="I21" s="25"/>
      <c r="J21" s="25"/>
      <c r="K21" s="26"/>
    </row>
    <row r="22" spans="1:11">
      <c r="A22" s="32"/>
      <c r="B22" s="29"/>
      <c r="C22" s="31"/>
      <c r="D22" s="30"/>
      <c r="E22" s="30"/>
      <c r="F22" s="30"/>
      <c r="G22" s="35"/>
      <c r="H22" s="25"/>
      <c r="I22" s="25"/>
      <c r="J22" s="25"/>
      <c r="K22" s="26"/>
    </row>
    <row r="23" spans="1:11">
      <c r="A23" s="32"/>
      <c r="B23" s="29"/>
      <c r="C23" s="31"/>
      <c r="D23" s="30"/>
      <c r="E23" s="30"/>
      <c r="F23" s="30"/>
      <c r="G23" s="35"/>
      <c r="H23" s="25"/>
      <c r="I23" s="25"/>
      <c r="J23" s="25"/>
      <c r="K23" s="26"/>
    </row>
    <row r="24" spans="1:11">
      <c r="A24" s="32"/>
      <c r="B24" s="29"/>
      <c r="C24" s="31"/>
      <c r="D24" s="30"/>
      <c r="E24" s="30"/>
      <c r="F24" s="30"/>
      <c r="G24" s="35"/>
      <c r="H24" s="25"/>
      <c r="I24" s="25"/>
      <c r="J24" s="25"/>
      <c r="K24" s="26"/>
    </row>
    <row r="25" spans="1:11">
      <c r="A25" s="32"/>
      <c r="B25" s="29"/>
      <c r="C25" s="31"/>
      <c r="D25" s="30"/>
      <c r="E25" s="30"/>
      <c r="F25" s="30"/>
      <c r="G25" s="35"/>
      <c r="H25" s="25"/>
      <c r="I25" s="25"/>
      <c r="J25" s="25"/>
      <c r="K25" s="26"/>
    </row>
    <row r="26" spans="1:11">
      <c r="A26" s="32"/>
      <c r="B26" s="29"/>
      <c r="C26" s="31"/>
      <c r="D26" s="30"/>
      <c r="E26" s="30"/>
      <c r="F26" s="30"/>
      <c r="G26" s="35"/>
      <c r="H26" s="25"/>
      <c r="I26" s="25"/>
      <c r="J26" s="25"/>
      <c r="K26" s="26"/>
    </row>
    <row r="27" spans="1:11">
      <c r="A27" s="32"/>
      <c r="B27" s="29"/>
      <c r="C27" s="31"/>
      <c r="D27" s="30"/>
      <c r="E27" s="30"/>
      <c r="F27" s="30"/>
      <c r="G27" s="35"/>
      <c r="H27" s="25"/>
      <c r="I27" s="25"/>
      <c r="J27" s="25"/>
      <c r="K27" s="26"/>
    </row>
    <row r="28" spans="1:11">
      <c r="A28" s="32"/>
      <c r="B28" s="29"/>
      <c r="C28" s="31"/>
      <c r="D28" s="30"/>
      <c r="E28" s="30"/>
      <c r="F28" s="30"/>
      <c r="G28" s="35"/>
      <c r="H28" s="25"/>
      <c r="I28" s="25"/>
      <c r="J28" s="25"/>
      <c r="K28" s="26"/>
    </row>
    <row r="29" spans="1:11">
      <c r="A29" s="32"/>
      <c r="B29" s="29"/>
      <c r="C29" s="31"/>
      <c r="D29" s="30"/>
      <c r="E29" s="30"/>
      <c r="F29" s="30"/>
      <c r="G29" s="35"/>
      <c r="H29" s="25"/>
      <c r="I29" s="25"/>
      <c r="J29" s="25"/>
      <c r="K29" s="26"/>
    </row>
    <row r="30" spans="1:11" ht="15.75" thickBot="1">
      <c r="A30" s="32"/>
      <c r="B30" s="29"/>
      <c r="C30" s="31"/>
      <c r="D30" s="30"/>
      <c r="E30" s="30"/>
      <c r="F30" s="30"/>
      <c r="G30" s="35"/>
      <c r="H30" s="25"/>
      <c r="I30" s="25"/>
      <c r="J30" s="25"/>
      <c r="K30" s="26"/>
    </row>
    <row r="31" spans="1:11" ht="15.75" thickBot="1">
      <c r="A31" s="598" t="s">
        <v>11</v>
      </c>
      <c r="B31" s="599"/>
      <c r="C31" s="599"/>
      <c r="D31" s="645">
        <f>SUM(D17:D30)</f>
        <v>8</v>
      </c>
      <c r="E31" s="646"/>
      <c r="F31" s="646"/>
      <c r="G31" s="646"/>
      <c r="H31" s="646"/>
      <c r="I31" s="646"/>
      <c r="J31" s="646"/>
      <c r="K31" s="647"/>
    </row>
  </sheetData>
  <mergeCells count="12">
    <mergeCell ref="A31:C31"/>
    <mergeCell ref="D31:K31"/>
    <mergeCell ref="A6:K6"/>
    <mergeCell ref="A13:K13"/>
    <mergeCell ref="A14:A15"/>
    <mergeCell ref="B14:B15"/>
    <mergeCell ref="C14:C15"/>
    <mergeCell ref="D14:D15"/>
    <mergeCell ref="G14:I14"/>
    <mergeCell ref="J14:K14"/>
    <mergeCell ref="E14:E15"/>
    <mergeCell ref="F14:F15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3:S31"/>
  <sheetViews>
    <sheetView topLeftCell="A13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6" width="7" customWidth="1"/>
    <col min="7" max="7" width="16.5703125" customWidth="1"/>
    <col min="8" max="9" width="16.42578125" customWidth="1"/>
    <col min="10" max="11" width="9.7109375" customWidth="1"/>
  </cols>
  <sheetData>
    <row r="3" spans="1:19">
      <c r="A3" t="s">
        <v>4</v>
      </c>
    </row>
    <row r="5" spans="1:19">
      <c r="A5" s="1" t="s">
        <v>5</v>
      </c>
    </row>
    <row r="6" spans="1:19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13"/>
      <c r="M6" s="13"/>
      <c r="N6" s="13"/>
      <c r="O6" s="13"/>
      <c r="P6" s="13"/>
      <c r="Q6" s="13"/>
      <c r="R6" s="13"/>
      <c r="S6" s="13"/>
    </row>
    <row r="7" spans="1:19">
      <c r="A7" s="1"/>
    </row>
    <row r="8" spans="1:19">
      <c r="A8" s="14" t="s">
        <v>12</v>
      </c>
      <c r="C8" t="s">
        <v>1587</v>
      </c>
    </row>
    <row r="9" spans="1:19">
      <c r="A9" s="14"/>
    </row>
    <row r="10" spans="1:19">
      <c r="A10" s="14" t="s">
        <v>8</v>
      </c>
      <c r="C10" t="s">
        <v>7</v>
      </c>
    </row>
    <row r="11" spans="1:19">
      <c r="A11" s="14"/>
    </row>
    <row r="12" spans="1:19">
      <c r="A12" s="14" t="s">
        <v>9</v>
      </c>
      <c r="C12" t="s">
        <v>10</v>
      </c>
    </row>
    <row r="13" spans="1:19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</row>
    <row r="14" spans="1:19" ht="15.75" customHeight="1">
      <c r="A14" s="596" t="s">
        <v>0</v>
      </c>
      <c r="B14" s="565" t="s">
        <v>13</v>
      </c>
      <c r="C14" s="585" t="s">
        <v>14</v>
      </c>
      <c r="D14" s="567" t="s">
        <v>1774</v>
      </c>
      <c r="E14" s="567" t="s">
        <v>1794</v>
      </c>
      <c r="F14" s="567" t="s">
        <v>139</v>
      </c>
      <c r="G14" s="560" t="s">
        <v>15</v>
      </c>
      <c r="H14" s="560"/>
      <c r="I14" s="560"/>
      <c r="J14" s="560" t="s">
        <v>20</v>
      </c>
      <c r="K14" s="560"/>
    </row>
    <row r="15" spans="1:19" ht="24.75" customHeight="1">
      <c r="A15" s="597"/>
      <c r="B15" s="566"/>
      <c r="C15" s="586"/>
      <c r="D15" s="568"/>
      <c r="E15" s="568"/>
      <c r="F15" s="568"/>
      <c r="G15" s="33" t="s">
        <v>1</v>
      </c>
      <c r="H15" s="33" t="s">
        <v>16</v>
      </c>
      <c r="I15" s="33" t="s">
        <v>17</v>
      </c>
      <c r="J15" s="33" t="s">
        <v>19</v>
      </c>
      <c r="K15" s="33" t="s">
        <v>18</v>
      </c>
    </row>
    <row r="16" spans="1:19" ht="15.75">
      <c r="A16" s="15"/>
      <c r="B16" s="16"/>
      <c r="C16" s="17"/>
      <c r="D16" s="18"/>
      <c r="E16" s="18"/>
      <c r="F16" s="18"/>
      <c r="G16" s="19"/>
      <c r="H16" s="19"/>
      <c r="I16" s="19"/>
      <c r="J16" s="19"/>
      <c r="K16" s="20"/>
    </row>
    <row r="17" spans="1:11">
      <c r="A17" s="27">
        <v>1</v>
      </c>
      <c r="B17" s="28">
        <v>45645</v>
      </c>
      <c r="C17" s="29"/>
      <c r="D17" s="30">
        <v>1</v>
      </c>
      <c r="E17" s="30"/>
      <c r="F17" s="30">
        <f>F16+D17-E17</f>
        <v>1</v>
      </c>
      <c r="G17" s="35"/>
      <c r="H17" s="25"/>
      <c r="I17" s="25"/>
      <c r="J17" s="25"/>
      <c r="K17" s="26"/>
    </row>
    <row r="18" spans="1:11">
      <c r="A18" s="27">
        <v>2</v>
      </c>
      <c r="B18" s="28">
        <v>45650</v>
      </c>
      <c r="C18" s="29"/>
      <c r="D18" s="30">
        <v>1</v>
      </c>
      <c r="E18" s="30"/>
      <c r="F18" s="30">
        <f t="shared" ref="F18:F22" si="0">F17+D18-E18</f>
        <v>2</v>
      </c>
      <c r="G18" s="35"/>
      <c r="H18" s="25"/>
      <c r="I18" s="25"/>
      <c r="J18" s="25"/>
      <c r="K18" s="26"/>
    </row>
    <row r="19" spans="1:11">
      <c r="A19" s="27"/>
      <c r="B19" s="28"/>
      <c r="C19" s="31"/>
      <c r="D19" s="30"/>
      <c r="E19" s="30">
        <v>1</v>
      </c>
      <c r="F19" s="30">
        <f t="shared" si="0"/>
        <v>1</v>
      </c>
      <c r="G19" s="35"/>
      <c r="H19" s="25"/>
      <c r="I19" s="25" t="s">
        <v>1654</v>
      </c>
      <c r="J19" s="25"/>
      <c r="K19" s="26"/>
    </row>
    <row r="20" spans="1:11">
      <c r="A20" s="32"/>
      <c r="B20" s="28"/>
      <c r="C20" s="31"/>
      <c r="D20" s="30"/>
      <c r="E20" s="30">
        <v>1</v>
      </c>
      <c r="F20" s="30">
        <f t="shared" si="0"/>
        <v>0</v>
      </c>
      <c r="G20" s="35"/>
      <c r="H20" s="25"/>
      <c r="I20" s="25" t="s">
        <v>1655</v>
      </c>
      <c r="J20" s="25"/>
      <c r="K20" s="26"/>
    </row>
    <row r="21" spans="1:11">
      <c r="A21" s="32">
        <v>3</v>
      </c>
      <c r="B21" s="143">
        <v>45344</v>
      </c>
      <c r="C21" s="31"/>
      <c r="D21" s="30">
        <v>1</v>
      </c>
      <c r="E21" s="30"/>
      <c r="F21" s="30">
        <f t="shared" si="0"/>
        <v>1</v>
      </c>
      <c r="G21" s="35"/>
      <c r="H21" s="25"/>
      <c r="I21" s="25"/>
      <c r="J21" s="25"/>
      <c r="K21" s="26"/>
    </row>
    <row r="22" spans="1:11">
      <c r="A22" s="32"/>
      <c r="B22" s="29"/>
      <c r="C22" s="31"/>
      <c r="D22" s="30"/>
      <c r="E22" s="30">
        <v>1</v>
      </c>
      <c r="F22" s="30">
        <f t="shared" si="0"/>
        <v>0</v>
      </c>
      <c r="G22" s="35">
        <v>45344</v>
      </c>
      <c r="H22" s="25" t="s">
        <v>1648</v>
      </c>
      <c r="I22" s="25" t="s">
        <v>1646</v>
      </c>
      <c r="J22" s="25"/>
      <c r="K22" s="26"/>
    </row>
    <row r="23" spans="1:11">
      <c r="A23" s="32"/>
      <c r="B23" s="29"/>
      <c r="C23" s="31"/>
      <c r="D23" s="30"/>
      <c r="E23" s="30"/>
      <c r="F23" s="30"/>
      <c r="G23" s="35"/>
      <c r="H23" s="25"/>
      <c r="I23" s="25"/>
      <c r="J23" s="25"/>
      <c r="K23" s="26"/>
    </row>
    <row r="24" spans="1:11">
      <c r="A24" s="32"/>
      <c r="B24" s="29"/>
      <c r="C24" s="31"/>
      <c r="D24" s="30"/>
      <c r="E24" s="30"/>
      <c r="F24" s="30"/>
      <c r="G24" s="35"/>
      <c r="H24" s="25"/>
      <c r="I24" s="25"/>
      <c r="J24" s="25"/>
      <c r="K24" s="26"/>
    </row>
    <row r="25" spans="1:11">
      <c r="A25" s="32"/>
      <c r="B25" s="29"/>
      <c r="C25" s="31"/>
      <c r="D25" s="30"/>
      <c r="E25" s="30"/>
      <c r="F25" s="30"/>
      <c r="G25" s="35"/>
      <c r="H25" s="25"/>
      <c r="I25" s="25"/>
      <c r="J25" s="25"/>
      <c r="K25" s="26"/>
    </row>
    <row r="26" spans="1:11">
      <c r="A26" s="32"/>
      <c r="B26" s="29"/>
      <c r="C26" s="31"/>
      <c r="D26" s="30"/>
      <c r="E26" s="30"/>
      <c r="F26" s="30"/>
      <c r="G26" s="35"/>
      <c r="H26" s="25"/>
      <c r="I26" s="25"/>
      <c r="J26" s="25"/>
      <c r="K26" s="26"/>
    </row>
    <row r="27" spans="1:11">
      <c r="A27" s="32"/>
      <c r="B27" s="29"/>
      <c r="C27" s="31"/>
      <c r="D27" s="30"/>
      <c r="E27" s="30"/>
      <c r="F27" s="30"/>
      <c r="G27" s="35"/>
      <c r="H27" s="25"/>
      <c r="I27" s="25"/>
      <c r="J27" s="25"/>
      <c r="K27" s="26"/>
    </row>
    <row r="28" spans="1:11">
      <c r="A28" s="32"/>
      <c r="B28" s="29"/>
      <c r="C28" s="31"/>
      <c r="D28" s="30"/>
      <c r="E28" s="30"/>
      <c r="F28" s="30"/>
      <c r="G28" s="35"/>
      <c r="H28" s="25"/>
      <c r="I28" s="25"/>
      <c r="J28" s="25"/>
      <c r="K28" s="26"/>
    </row>
    <row r="29" spans="1:11">
      <c r="A29" s="32"/>
      <c r="B29" s="29"/>
      <c r="C29" s="31"/>
      <c r="D29" s="30"/>
      <c r="E29" s="30"/>
      <c r="F29" s="30"/>
      <c r="G29" s="35"/>
      <c r="H29" s="25"/>
      <c r="I29" s="25"/>
      <c r="J29" s="25"/>
      <c r="K29" s="26"/>
    </row>
    <row r="30" spans="1:11" ht="15.75" thickBot="1">
      <c r="A30" s="32"/>
      <c r="B30" s="29"/>
      <c r="C30" s="31"/>
      <c r="D30" s="30"/>
      <c r="E30" s="30"/>
      <c r="F30" s="30"/>
      <c r="G30" s="35"/>
      <c r="H30" s="25"/>
      <c r="I30" s="25"/>
      <c r="J30" s="25"/>
      <c r="K30" s="26"/>
    </row>
    <row r="31" spans="1:11" ht="15.75" thickBot="1">
      <c r="A31" s="598" t="s">
        <v>11</v>
      </c>
      <c r="B31" s="599"/>
      <c r="C31" s="599"/>
      <c r="D31" s="645">
        <f>SUM(D17:D30)</f>
        <v>3</v>
      </c>
      <c r="E31" s="646"/>
      <c r="F31" s="646"/>
      <c r="G31" s="646"/>
      <c r="H31" s="646"/>
      <c r="I31" s="646"/>
      <c r="J31" s="646"/>
      <c r="K31" s="647"/>
    </row>
  </sheetData>
  <mergeCells count="12">
    <mergeCell ref="A31:C31"/>
    <mergeCell ref="D31:K31"/>
    <mergeCell ref="A6:K6"/>
    <mergeCell ref="A13:K13"/>
    <mergeCell ref="A14:A15"/>
    <mergeCell ref="B14:B15"/>
    <mergeCell ref="C14:C15"/>
    <mergeCell ref="D14:D15"/>
    <mergeCell ref="G14:I14"/>
    <mergeCell ref="J14:K14"/>
    <mergeCell ref="E14:E15"/>
    <mergeCell ref="F14:F15"/>
  </mergeCells>
  <pageMargins left="0.7" right="0.7" top="0.75" bottom="0.75" header="0.3" footer="0.3"/>
  <pageSetup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3:U28"/>
  <sheetViews>
    <sheetView workbookViewId="0">
      <selection activeCell="B20" sqref="B20:C20"/>
    </sheetView>
  </sheetViews>
  <sheetFormatPr defaultRowHeight="15"/>
  <cols>
    <col min="1" max="1" width="3.28515625" customWidth="1"/>
    <col min="2" max="2" width="14.42578125" customWidth="1"/>
    <col min="3" max="3" width="18.140625" customWidth="1"/>
    <col min="4" max="5" width="7" customWidth="1"/>
    <col min="6" max="7" width="12.28515625" customWidth="1"/>
    <col min="8" max="8" width="7" customWidth="1"/>
    <col min="9" max="9" width="16.5703125" customWidth="1"/>
    <col min="10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51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10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96" t="s">
        <v>0</v>
      </c>
      <c r="B14" s="565" t="s">
        <v>13</v>
      </c>
      <c r="C14" s="585" t="s">
        <v>14</v>
      </c>
      <c r="D14" s="559" t="s">
        <v>1774</v>
      </c>
      <c r="E14" s="559" t="s">
        <v>2078</v>
      </c>
      <c r="F14" s="559" t="s">
        <v>2387</v>
      </c>
      <c r="G14" s="559" t="s">
        <v>2381</v>
      </c>
      <c r="H14" s="559" t="s">
        <v>1776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97"/>
      <c r="B15" s="566"/>
      <c r="C15" s="586"/>
      <c r="D15" s="559"/>
      <c r="E15" s="559"/>
      <c r="F15" s="559"/>
      <c r="G15" s="559"/>
      <c r="H15" s="559"/>
      <c r="I15" s="33" t="s">
        <v>1</v>
      </c>
      <c r="J15" s="33" t="s">
        <v>17</v>
      </c>
      <c r="K15" s="33" t="s">
        <v>2393</v>
      </c>
      <c r="L15" s="33" t="s">
        <v>19</v>
      </c>
      <c r="M15" s="33" t="s">
        <v>18</v>
      </c>
    </row>
    <row r="16" spans="1:21" ht="15.75">
      <c r="A16" s="15"/>
      <c r="B16" s="16"/>
      <c r="C16" s="17"/>
      <c r="D16" s="18"/>
      <c r="E16" s="18"/>
      <c r="F16" s="18"/>
      <c r="G16" s="18"/>
      <c r="H16" s="18"/>
      <c r="I16" s="19"/>
      <c r="J16" s="19"/>
      <c r="K16" s="19"/>
      <c r="L16" s="19"/>
      <c r="M16" s="20"/>
    </row>
    <row r="17" spans="1:13" ht="15.75">
      <c r="A17" s="132"/>
      <c r="B17" s="133">
        <v>45247</v>
      </c>
      <c r="C17" s="134" t="s">
        <v>1633</v>
      </c>
      <c r="D17" s="135">
        <v>1</v>
      </c>
      <c r="E17" s="135"/>
      <c r="F17" s="135"/>
      <c r="G17" s="135"/>
      <c r="H17" s="50"/>
      <c r="I17" s="136"/>
      <c r="J17" s="138"/>
      <c r="K17" s="224" t="s">
        <v>2396</v>
      </c>
      <c r="L17" s="136"/>
      <c r="M17" s="137"/>
    </row>
    <row r="18" spans="1:13">
      <c r="A18" s="27">
        <v>1</v>
      </c>
      <c r="B18" s="28">
        <v>45275</v>
      </c>
      <c r="C18" s="29" t="s">
        <v>1628</v>
      </c>
      <c r="D18" s="30">
        <v>2</v>
      </c>
      <c r="E18" s="30"/>
      <c r="F18" s="30"/>
      <c r="G18" s="30"/>
      <c r="H18" s="50"/>
      <c r="I18" s="35"/>
      <c r="J18" s="139"/>
      <c r="K18" s="182" t="s">
        <v>2468</v>
      </c>
      <c r="L18" s="25"/>
      <c r="M18" s="26"/>
    </row>
    <row r="19" spans="1:13">
      <c r="A19" s="27">
        <v>2</v>
      </c>
      <c r="B19" s="28">
        <v>45343</v>
      </c>
      <c r="C19" s="29" t="s">
        <v>1770</v>
      </c>
      <c r="D19" s="30">
        <v>4</v>
      </c>
      <c r="E19" s="30"/>
      <c r="F19" s="30"/>
      <c r="G19" s="30"/>
      <c r="H19" s="50"/>
      <c r="I19" s="35"/>
      <c r="J19" s="25"/>
      <c r="K19" s="182" t="s">
        <v>2468</v>
      </c>
      <c r="L19" s="25"/>
      <c r="M19" s="26"/>
    </row>
    <row r="20" spans="1:13">
      <c r="A20" s="32"/>
      <c r="B20" s="28">
        <v>45447</v>
      </c>
      <c r="C20" s="31">
        <v>1020</v>
      </c>
      <c r="D20" s="30"/>
      <c r="E20" s="30"/>
      <c r="F20" s="30"/>
      <c r="G20" s="30">
        <v>4</v>
      </c>
      <c r="H20" s="30"/>
      <c r="I20" s="35"/>
      <c r="J20" s="25"/>
      <c r="K20" s="25"/>
      <c r="L20" s="25"/>
      <c r="M20" s="26"/>
    </row>
    <row r="21" spans="1:13">
      <c r="A21" s="32"/>
      <c r="B21" s="60"/>
      <c r="C21" s="31"/>
      <c r="D21" s="30"/>
      <c r="E21" s="30"/>
      <c r="F21" s="30"/>
      <c r="G21" s="30"/>
      <c r="H21" s="30"/>
      <c r="I21" s="35"/>
      <c r="J21" s="25"/>
      <c r="K21" s="25"/>
      <c r="L21" s="25"/>
      <c r="M21" s="26"/>
    </row>
    <row r="22" spans="1:13">
      <c r="A22" s="32"/>
      <c r="B22" s="60"/>
      <c r="C22" s="31"/>
      <c r="D22" s="30"/>
      <c r="E22" s="30"/>
      <c r="F22" s="30"/>
      <c r="G22" s="30"/>
      <c r="H22" s="30"/>
      <c r="I22" s="35"/>
      <c r="J22" s="25"/>
      <c r="K22" s="25"/>
      <c r="L22" s="25"/>
      <c r="M22" s="26"/>
    </row>
    <row r="23" spans="1:13">
      <c r="A23" s="32"/>
      <c r="B23" s="60"/>
      <c r="C23" s="31"/>
      <c r="D23" s="30"/>
      <c r="E23" s="30"/>
      <c r="F23" s="30"/>
      <c r="G23" s="30"/>
      <c r="H23" s="30"/>
      <c r="I23" s="35"/>
      <c r="J23" s="25"/>
      <c r="K23" s="25"/>
      <c r="L23" s="25"/>
      <c r="M23" s="26"/>
    </row>
    <row r="24" spans="1:13">
      <c r="A24" s="32"/>
      <c r="B24" s="60"/>
      <c r="C24" s="31"/>
      <c r="D24" s="30"/>
      <c r="E24" s="30"/>
      <c r="F24" s="30"/>
      <c r="G24" s="30"/>
      <c r="H24" s="30"/>
      <c r="I24" s="35"/>
      <c r="J24" s="25"/>
      <c r="K24" s="25"/>
      <c r="L24" s="25"/>
      <c r="M24" s="26"/>
    </row>
    <row r="25" spans="1:13">
      <c r="A25" s="32"/>
      <c r="B25" s="60"/>
      <c r="C25" s="31"/>
      <c r="D25" s="30"/>
      <c r="E25" s="30"/>
      <c r="F25" s="30"/>
      <c r="G25" s="30"/>
      <c r="H25" s="30"/>
      <c r="I25" s="35"/>
      <c r="J25" s="25"/>
      <c r="K25" s="25"/>
      <c r="L25" s="25"/>
      <c r="M25" s="26"/>
    </row>
    <row r="26" spans="1:13">
      <c r="A26" s="32"/>
      <c r="B26" s="60"/>
      <c r="C26" s="31"/>
      <c r="D26" s="30"/>
      <c r="E26" s="30"/>
      <c r="F26" s="30"/>
      <c r="G26" s="30"/>
      <c r="H26" s="30"/>
      <c r="I26" s="35"/>
      <c r="J26" s="25"/>
      <c r="K26" s="25"/>
      <c r="L26" s="25"/>
      <c r="M26" s="26"/>
    </row>
    <row r="27" spans="1:13" ht="15.75" thickBot="1">
      <c r="A27" s="32"/>
      <c r="B27" s="29"/>
      <c r="C27" s="31"/>
      <c r="D27" s="30"/>
      <c r="E27" s="30"/>
      <c r="F27" s="30"/>
      <c r="G27" s="30"/>
      <c r="H27" s="30"/>
      <c r="I27" s="35"/>
      <c r="J27" s="25"/>
      <c r="K27" s="25"/>
      <c r="L27" s="25"/>
      <c r="M27" s="26"/>
    </row>
    <row r="28" spans="1:13" ht="15.75" thickBot="1">
      <c r="A28" s="598" t="s">
        <v>11</v>
      </c>
      <c r="B28" s="599"/>
      <c r="C28" s="599"/>
      <c r="D28" s="456">
        <f>SUM(D16:D27)</f>
        <v>7</v>
      </c>
      <c r="E28" s="309">
        <f>SUM(E17:E27)</f>
        <v>0</v>
      </c>
      <c r="F28" s="309">
        <f>SUM(F17:F27)</f>
        <v>0</v>
      </c>
      <c r="G28" s="309">
        <f>SUM(G17:G27)</f>
        <v>4</v>
      </c>
      <c r="H28" s="309">
        <f>SUM(D28-E28-F28-G28)</f>
        <v>3</v>
      </c>
      <c r="I28" s="309"/>
      <c r="J28" s="309"/>
      <c r="K28" s="309"/>
      <c r="L28" s="309"/>
      <c r="M28" s="457"/>
    </row>
  </sheetData>
  <mergeCells count="13">
    <mergeCell ref="A28:C28"/>
    <mergeCell ref="A6:M6"/>
    <mergeCell ref="A13:M13"/>
    <mergeCell ref="A14:A15"/>
    <mergeCell ref="B14:B15"/>
    <mergeCell ref="C14:C15"/>
    <mergeCell ref="D14:D15"/>
    <mergeCell ref="I14:K14"/>
    <mergeCell ref="L14:M14"/>
    <mergeCell ref="E14:E15"/>
    <mergeCell ref="H14:H15"/>
    <mergeCell ref="F14:F15"/>
    <mergeCell ref="G14:G15"/>
  </mergeCells>
  <pageMargins left="0.7" right="0.7" top="0.75" bottom="0.75" header="0.3" footer="0.3"/>
  <pageSetup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3:Q31"/>
  <sheetViews>
    <sheetView topLeftCell="A16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53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1">
        <v>1</v>
      </c>
      <c r="B17" s="22"/>
      <c r="C17" s="23"/>
      <c r="D17" s="24">
        <v>2</v>
      </c>
      <c r="E17" s="35"/>
      <c r="F17" s="25"/>
      <c r="G17" s="25"/>
      <c r="H17" s="25"/>
      <c r="I17" s="26"/>
    </row>
    <row r="18" spans="1:9">
      <c r="A18" s="27"/>
      <c r="B18" s="28"/>
      <c r="C18" s="29"/>
      <c r="D18" s="30"/>
      <c r="E18" s="35"/>
      <c r="F18" s="25"/>
      <c r="G18" s="25"/>
      <c r="H18" s="25"/>
      <c r="I18" s="26"/>
    </row>
    <row r="19" spans="1:9">
      <c r="A19" s="27"/>
      <c r="B19" s="28"/>
      <c r="C19" s="31"/>
      <c r="D19" s="30"/>
      <c r="E19" s="35"/>
      <c r="F19" s="25"/>
      <c r="G19" s="25"/>
      <c r="H19" s="25"/>
      <c r="I19" s="26"/>
    </row>
    <row r="20" spans="1:9">
      <c r="A20" s="32"/>
      <c r="B20" s="28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32"/>
      <c r="B30" s="29"/>
      <c r="C30" s="31"/>
      <c r="D30" s="30"/>
      <c r="E30" s="35"/>
      <c r="F30" s="25"/>
      <c r="G30" s="25"/>
      <c r="H30" s="25"/>
      <c r="I30" s="26"/>
    </row>
    <row r="31" spans="1:9" ht="15.75" thickBot="1">
      <c r="A31" s="598" t="s">
        <v>11</v>
      </c>
      <c r="B31" s="599"/>
      <c r="C31" s="599"/>
      <c r="D31" s="645">
        <f>SUM(D17:D30)</f>
        <v>2</v>
      </c>
      <c r="E31" s="646"/>
      <c r="F31" s="646"/>
      <c r="G31" s="646"/>
      <c r="H31" s="646"/>
      <c r="I31" s="647"/>
    </row>
  </sheetData>
  <mergeCells count="10">
    <mergeCell ref="A31:C31"/>
    <mergeCell ref="D31:I31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S18"/>
  <sheetViews>
    <sheetView topLeftCell="A5" workbookViewId="0">
      <pane ySplit="7" topLeftCell="A12" activePane="bottomLeft" state="frozen"/>
      <selection activeCell="J34" sqref="J34"/>
      <selection pane="bottomLeft" activeCell="D12" sqref="D12"/>
    </sheetView>
  </sheetViews>
  <sheetFormatPr defaultColWidth="8.85546875" defaultRowHeight="15"/>
  <cols>
    <col min="1" max="1" width="3.28515625" customWidth="1"/>
    <col min="2" max="2" width="13.42578125" customWidth="1"/>
    <col min="3" max="3" width="17.42578125" customWidth="1"/>
    <col min="4" max="5" width="6.28515625" customWidth="1"/>
    <col min="6" max="7" width="11.7109375" customWidth="1"/>
    <col min="8" max="8" width="6.28515625" customWidth="1"/>
    <col min="9" max="9" width="11.7109375" customWidth="1"/>
    <col min="10" max="10" width="26" customWidth="1"/>
    <col min="11" max="11" width="23.28515625" customWidth="1"/>
    <col min="12" max="12" width="27.42578125" customWidth="1"/>
  </cols>
  <sheetData>
    <row r="2" spans="1:19">
      <c r="A2" s="1" t="s">
        <v>5</v>
      </c>
    </row>
    <row r="3" spans="1:19" ht="18.75">
      <c r="A3" s="563" t="s">
        <v>6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13"/>
      <c r="M3" s="13"/>
      <c r="N3" s="13"/>
      <c r="O3" s="13"/>
      <c r="P3" s="13"/>
      <c r="Q3" s="13"/>
      <c r="R3" s="13"/>
      <c r="S3" s="13"/>
    </row>
    <row r="4" spans="1:19">
      <c r="A4" s="1"/>
    </row>
    <row r="5" spans="1:19">
      <c r="A5" s="14" t="s">
        <v>12</v>
      </c>
      <c r="C5" t="s">
        <v>2600</v>
      </c>
    </row>
    <row r="6" spans="1:19">
      <c r="A6" s="14"/>
    </row>
    <row r="7" spans="1:19">
      <c r="A7" s="14" t="s">
        <v>8</v>
      </c>
      <c r="C7" t="s">
        <v>7</v>
      </c>
    </row>
    <row r="8" spans="1:19">
      <c r="A8" s="14"/>
    </row>
    <row r="9" spans="1:19">
      <c r="A9" s="14" t="s">
        <v>9</v>
      </c>
      <c r="C9" t="s">
        <v>2142</v>
      </c>
    </row>
    <row r="10" spans="1:19" ht="15.75" customHeight="1">
      <c r="A10" s="560" t="s">
        <v>0</v>
      </c>
      <c r="B10" s="560" t="s">
        <v>13</v>
      </c>
      <c r="C10" s="579" t="s">
        <v>14</v>
      </c>
      <c r="D10" s="559" t="s">
        <v>1774</v>
      </c>
      <c r="E10" s="559" t="s">
        <v>2078</v>
      </c>
      <c r="F10" s="559" t="s">
        <v>2550</v>
      </c>
      <c r="G10" s="559" t="s">
        <v>2381</v>
      </c>
      <c r="H10" s="559" t="s">
        <v>1776</v>
      </c>
      <c r="I10" s="560" t="s">
        <v>15</v>
      </c>
      <c r="J10" s="560"/>
      <c r="K10" s="560"/>
    </row>
    <row r="11" spans="1:19" ht="24.75" customHeight="1">
      <c r="A11" s="560"/>
      <c r="B11" s="560"/>
      <c r="C11" s="579"/>
      <c r="D11" s="559"/>
      <c r="E11" s="559"/>
      <c r="F11" s="559"/>
      <c r="G11" s="559"/>
      <c r="H11" s="559"/>
      <c r="I11" s="33" t="s">
        <v>1</v>
      </c>
      <c r="J11" s="33" t="s">
        <v>2115</v>
      </c>
      <c r="K11" s="33" t="s">
        <v>2333</v>
      </c>
    </row>
    <row r="12" spans="1:19" ht="15.75">
      <c r="A12" s="152">
        <v>1</v>
      </c>
      <c r="B12" s="321"/>
      <c r="C12" s="466" t="s">
        <v>1851</v>
      </c>
      <c r="D12" s="322">
        <v>1</v>
      </c>
      <c r="E12" s="480"/>
      <c r="F12" s="319"/>
      <c r="G12" s="319"/>
      <c r="H12" s="280"/>
      <c r="I12" s="268"/>
      <c r="J12" s="261"/>
      <c r="K12" s="278"/>
    </row>
    <row r="13" spans="1:19" ht="15.75">
      <c r="A13" s="152">
        <v>2</v>
      </c>
      <c r="B13" s="323"/>
      <c r="C13" s="467"/>
      <c r="D13" s="324"/>
      <c r="E13" s="480"/>
      <c r="F13" s="319"/>
      <c r="G13" s="319"/>
      <c r="H13" s="280"/>
      <c r="I13" s="268"/>
      <c r="J13" s="307"/>
      <c r="K13" s="278"/>
    </row>
    <row r="14" spans="1:19" ht="18.600000000000001" customHeight="1">
      <c r="A14" s="152">
        <v>3</v>
      </c>
      <c r="B14" s="325"/>
      <c r="C14" s="468"/>
      <c r="D14" s="322"/>
      <c r="E14" s="480"/>
      <c r="F14" s="319"/>
      <c r="G14" s="319"/>
      <c r="H14" s="258"/>
      <c r="I14" s="268"/>
      <c r="J14" s="260"/>
      <c r="K14" s="278"/>
    </row>
    <row r="15" spans="1:19">
      <c r="A15" s="284"/>
      <c r="B15" s="281"/>
      <c r="C15" s="469"/>
      <c r="D15" s="480"/>
      <c r="E15" s="320"/>
      <c r="F15" s="320"/>
      <c r="G15" s="320"/>
      <c r="H15" s="258"/>
      <c r="I15" s="291"/>
      <c r="J15" s="349"/>
      <c r="K15" s="260"/>
    </row>
    <row r="16" spans="1:19">
      <c r="A16" s="284"/>
      <c r="B16" s="281"/>
      <c r="C16" s="469"/>
      <c r="D16" s="480"/>
      <c r="E16" s="320"/>
      <c r="F16" s="320"/>
      <c r="G16" s="320"/>
      <c r="H16" s="258"/>
      <c r="I16" s="291"/>
      <c r="J16" s="349"/>
      <c r="K16" s="260"/>
    </row>
    <row r="17" spans="1:11">
      <c r="A17" s="156"/>
      <c r="B17" s="281"/>
      <c r="C17" s="470"/>
      <c r="D17" s="481"/>
      <c r="E17" s="320"/>
      <c r="F17" s="320"/>
      <c r="G17" s="320"/>
      <c r="H17" s="258"/>
      <c r="I17" s="291"/>
      <c r="J17" s="349"/>
      <c r="K17" s="260"/>
    </row>
    <row r="18" spans="1:11">
      <c r="A18" s="561" t="s">
        <v>11</v>
      </c>
      <c r="B18" s="561"/>
      <c r="C18" s="561"/>
      <c r="D18" s="258">
        <f>SUM(D12:D17)</f>
        <v>1</v>
      </c>
      <c r="E18" s="258">
        <f>SUM(E12:E17)</f>
        <v>0</v>
      </c>
      <c r="F18" s="258">
        <f>SUM(F15:F17)</f>
        <v>0</v>
      </c>
      <c r="G18" s="258">
        <f>SUM(G12:G17)</f>
        <v>0</v>
      </c>
      <c r="H18" s="260">
        <f>D18-E18-F18</f>
        <v>1</v>
      </c>
      <c r="I18" s="282"/>
      <c r="J18" s="260"/>
      <c r="K18" s="258"/>
    </row>
  </sheetData>
  <mergeCells count="11">
    <mergeCell ref="A18:C18"/>
    <mergeCell ref="A3:K3"/>
    <mergeCell ref="A10:A11"/>
    <mergeCell ref="B10:B11"/>
    <mergeCell ref="C10:C11"/>
    <mergeCell ref="D10:D11"/>
    <mergeCell ref="E10:E11"/>
    <mergeCell ref="F10:F11"/>
    <mergeCell ref="G10:G11"/>
    <mergeCell ref="H10:H11"/>
    <mergeCell ref="I10:K10"/>
  </mergeCells>
  <pageMargins left="0.7" right="0.7" top="0.75" bottom="0.75" header="0.3" footer="0.3"/>
  <pageSetup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3:Q30"/>
  <sheetViews>
    <sheetView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85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>
        <v>1</v>
      </c>
      <c r="B17" s="28">
        <v>45279</v>
      </c>
      <c r="C17" s="29"/>
      <c r="D17" s="30">
        <v>1</v>
      </c>
      <c r="E17" s="35"/>
      <c r="F17" s="25"/>
      <c r="G17" s="25"/>
      <c r="H17" s="25"/>
      <c r="I17" s="26"/>
    </row>
    <row r="18" spans="1:9">
      <c r="A18" s="27"/>
      <c r="B18" s="28"/>
      <c r="C18" s="31"/>
      <c r="D18" s="30">
        <v>1</v>
      </c>
      <c r="E18" s="35"/>
      <c r="F18" s="25"/>
      <c r="G18" s="25"/>
      <c r="H18" s="25"/>
      <c r="I18" s="26"/>
    </row>
    <row r="19" spans="1:9">
      <c r="A19" s="32"/>
      <c r="B19" s="28"/>
      <c r="C19" s="31"/>
      <c r="D19" s="30">
        <v>1</v>
      </c>
      <c r="E19" s="35"/>
      <c r="F19" s="25"/>
      <c r="G19" s="25"/>
      <c r="H19" s="25"/>
      <c r="I19" s="26"/>
    </row>
    <row r="20" spans="1:9">
      <c r="A20" s="32"/>
      <c r="B20" s="29"/>
      <c r="C20" s="31"/>
      <c r="D20" s="30">
        <v>1</v>
      </c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 ht="15.75" thickBot="1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598" t="s">
        <v>11</v>
      </c>
      <c r="B30" s="599"/>
      <c r="C30" s="599"/>
      <c r="D30" s="645">
        <f>SUM(D17:D29)</f>
        <v>4</v>
      </c>
      <c r="E30" s="646"/>
      <c r="F30" s="646"/>
      <c r="G30" s="646"/>
      <c r="H30" s="646"/>
      <c r="I30" s="647"/>
    </row>
  </sheetData>
  <mergeCells count="10">
    <mergeCell ref="A30:C30"/>
    <mergeCell ref="D30:I30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3:Q30"/>
  <sheetViews>
    <sheetView topLeftCell="A4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86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/>
      <c r="B17" s="28">
        <v>45279</v>
      </c>
      <c r="C17" s="29"/>
      <c r="D17" s="30">
        <v>1</v>
      </c>
      <c r="E17" s="35">
        <v>45281</v>
      </c>
      <c r="F17" s="25" t="s">
        <v>87</v>
      </c>
      <c r="G17" s="25" t="s">
        <v>88</v>
      </c>
      <c r="H17" s="54"/>
      <c r="I17" s="54" t="s">
        <v>67</v>
      </c>
    </row>
    <row r="18" spans="1:9">
      <c r="A18" s="27"/>
      <c r="B18" s="28">
        <v>45279</v>
      </c>
      <c r="C18" s="31"/>
      <c r="D18" s="30">
        <v>1</v>
      </c>
      <c r="E18" s="35">
        <v>45281</v>
      </c>
      <c r="F18" s="25" t="s">
        <v>87</v>
      </c>
      <c r="G18" s="25" t="s">
        <v>88</v>
      </c>
      <c r="H18" s="54"/>
      <c r="I18" s="54" t="s">
        <v>67</v>
      </c>
    </row>
    <row r="19" spans="1:9">
      <c r="A19" s="32"/>
      <c r="B19" s="28">
        <v>45326</v>
      </c>
      <c r="C19" s="31"/>
      <c r="D19" s="30">
        <v>1</v>
      </c>
      <c r="E19" s="35">
        <v>45326</v>
      </c>
      <c r="F19" s="25" t="s">
        <v>87</v>
      </c>
      <c r="G19" s="25" t="s">
        <v>1688</v>
      </c>
      <c r="H19" s="25"/>
      <c r="I19" s="26"/>
    </row>
    <row r="20" spans="1:9">
      <c r="A20" s="32"/>
      <c r="B20" s="29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 ht="15.75" thickBot="1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598" t="s">
        <v>11</v>
      </c>
      <c r="B30" s="599"/>
      <c r="C30" s="599"/>
      <c r="D30" s="645">
        <f>SUM(D17:D29)</f>
        <v>3</v>
      </c>
      <c r="E30" s="646"/>
      <c r="F30" s="646"/>
      <c r="G30" s="646"/>
      <c r="H30" s="646"/>
      <c r="I30" s="647"/>
    </row>
  </sheetData>
  <mergeCells count="10">
    <mergeCell ref="A30:C30"/>
    <mergeCell ref="D30:I30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3:V30"/>
  <sheetViews>
    <sheetView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5" width="7" customWidth="1"/>
    <col min="6" max="8" width="11" customWidth="1"/>
    <col min="9" max="9" width="7" customWidth="1"/>
    <col min="10" max="10" width="16.5703125" customWidth="1"/>
    <col min="11" max="12" width="16.42578125" customWidth="1"/>
    <col min="13" max="14" width="9.7109375" customWidth="1"/>
  </cols>
  <sheetData>
    <row r="3" spans="1:22">
      <c r="A3" t="s">
        <v>4</v>
      </c>
    </row>
    <row r="5" spans="1:22">
      <c r="A5" s="1" t="s">
        <v>5</v>
      </c>
    </row>
    <row r="6" spans="1:22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13"/>
      <c r="P6" s="13"/>
      <c r="Q6" s="13"/>
      <c r="R6" s="13"/>
      <c r="S6" s="13"/>
      <c r="T6" s="13"/>
      <c r="U6" s="13"/>
      <c r="V6" s="13"/>
    </row>
    <row r="7" spans="1:22">
      <c r="A7" s="1"/>
    </row>
    <row r="8" spans="1:22">
      <c r="A8" s="14" t="s">
        <v>12</v>
      </c>
      <c r="C8" t="s">
        <v>89</v>
      </c>
    </row>
    <row r="9" spans="1:22">
      <c r="A9" s="14"/>
    </row>
    <row r="10" spans="1:22">
      <c r="A10" s="14" t="s">
        <v>8</v>
      </c>
      <c r="C10" t="s">
        <v>7</v>
      </c>
    </row>
    <row r="11" spans="1:22">
      <c r="A11" s="14"/>
    </row>
    <row r="12" spans="1:22">
      <c r="A12" s="14" t="s">
        <v>9</v>
      </c>
      <c r="C12" t="s">
        <v>10</v>
      </c>
    </row>
    <row r="13" spans="1:22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  <c r="N13" s="564"/>
    </row>
    <row r="14" spans="1:22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5" t="s">
        <v>130</v>
      </c>
      <c r="F14" s="567" t="s">
        <v>1681</v>
      </c>
      <c r="G14" s="567" t="s">
        <v>102</v>
      </c>
      <c r="H14" s="567" t="s">
        <v>2469</v>
      </c>
      <c r="I14" s="567" t="s">
        <v>1776</v>
      </c>
      <c r="J14" s="560" t="s">
        <v>15</v>
      </c>
      <c r="K14" s="560"/>
      <c r="L14" s="560"/>
      <c r="M14" s="560" t="s">
        <v>20</v>
      </c>
      <c r="N14" s="560"/>
    </row>
    <row r="15" spans="1:22" ht="24.75" customHeight="1">
      <c r="A15" s="597"/>
      <c r="B15" s="566"/>
      <c r="C15" s="586"/>
      <c r="D15" s="566"/>
      <c r="E15" s="566"/>
      <c r="F15" s="568"/>
      <c r="G15" s="568"/>
      <c r="H15" s="568"/>
      <c r="I15" s="568"/>
      <c r="J15" s="33" t="s">
        <v>1</v>
      </c>
      <c r="K15" s="33" t="s">
        <v>16</v>
      </c>
      <c r="L15" s="33" t="s">
        <v>17</v>
      </c>
      <c r="M15" s="33" t="s">
        <v>19</v>
      </c>
      <c r="N15" s="33" t="s">
        <v>18</v>
      </c>
    </row>
    <row r="16" spans="1:22" ht="15.75">
      <c r="A16" s="15"/>
      <c r="B16" s="16"/>
      <c r="C16" s="17"/>
      <c r="D16" s="18"/>
      <c r="E16" s="18"/>
      <c r="F16" s="18"/>
      <c r="G16" s="18"/>
      <c r="H16" s="18"/>
      <c r="I16" s="18"/>
      <c r="J16" s="19"/>
      <c r="K16" s="19"/>
      <c r="L16" s="19"/>
      <c r="M16" s="19"/>
      <c r="N16" s="20"/>
    </row>
    <row r="17" spans="1:14">
      <c r="A17" s="27"/>
      <c r="B17" s="28">
        <v>45279</v>
      </c>
      <c r="C17" s="29" t="s">
        <v>2470</v>
      </c>
      <c r="D17" s="30">
        <v>5</v>
      </c>
      <c r="E17" s="30"/>
      <c r="F17" s="30"/>
      <c r="G17" s="30"/>
      <c r="H17" s="30"/>
      <c r="I17" s="30"/>
      <c r="J17" s="35"/>
      <c r="K17" s="25"/>
      <c r="L17" s="25"/>
      <c r="M17" s="25"/>
      <c r="N17" s="26"/>
    </row>
    <row r="18" spans="1:14">
      <c r="A18" s="27"/>
      <c r="B18" s="28"/>
      <c r="C18" s="31"/>
      <c r="D18" s="30"/>
      <c r="E18" s="30"/>
      <c r="F18" s="30"/>
      <c r="G18" s="30"/>
      <c r="H18" s="30"/>
      <c r="I18" s="30"/>
      <c r="J18" s="35"/>
      <c r="K18" s="25"/>
      <c r="L18" s="25"/>
      <c r="M18" s="25"/>
      <c r="N18" s="26"/>
    </row>
    <row r="19" spans="1:14">
      <c r="A19" s="32"/>
      <c r="B19" s="28"/>
      <c r="C19" s="31"/>
      <c r="D19" s="30"/>
      <c r="E19" s="30"/>
      <c r="F19" s="30"/>
      <c r="G19" s="30"/>
      <c r="H19" s="30"/>
      <c r="I19" s="30"/>
      <c r="J19" s="35"/>
      <c r="K19" s="25"/>
      <c r="L19" s="25"/>
      <c r="M19" s="25"/>
      <c r="N19" s="26"/>
    </row>
    <row r="20" spans="1:14">
      <c r="A20" s="32"/>
      <c r="B20" s="29"/>
      <c r="C20" s="31"/>
      <c r="D20" s="30"/>
      <c r="E20" s="30"/>
      <c r="F20" s="30"/>
      <c r="G20" s="30">
        <v>5</v>
      </c>
      <c r="H20" s="30"/>
      <c r="I20" s="30"/>
      <c r="J20" s="35">
        <v>45338</v>
      </c>
      <c r="K20" s="25" t="s">
        <v>1741</v>
      </c>
      <c r="L20" s="25" t="s">
        <v>1742</v>
      </c>
      <c r="M20" s="25"/>
      <c r="N20" s="26"/>
    </row>
    <row r="21" spans="1:14">
      <c r="A21" s="32"/>
      <c r="B21" s="29"/>
      <c r="C21" s="31"/>
      <c r="D21" s="30"/>
      <c r="E21" s="30"/>
      <c r="F21" s="30"/>
      <c r="G21" s="30"/>
      <c r="H21" s="30"/>
      <c r="I21" s="30"/>
      <c r="J21" s="35"/>
      <c r="K21" s="25"/>
      <c r="L21" s="25"/>
      <c r="M21" s="25"/>
      <c r="N21" s="26"/>
    </row>
    <row r="22" spans="1:14">
      <c r="A22" s="32"/>
      <c r="B22" s="29"/>
      <c r="C22" s="31"/>
      <c r="D22" s="30"/>
      <c r="E22" s="30"/>
      <c r="F22" s="30"/>
      <c r="G22" s="30"/>
      <c r="H22" s="30"/>
      <c r="I22" s="30"/>
      <c r="J22" s="35"/>
      <c r="K22" s="25"/>
      <c r="L22" s="25"/>
      <c r="M22" s="25"/>
      <c r="N22" s="26"/>
    </row>
    <row r="23" spans="1:14">
      <c r="A23" s="32"/>
      <c r="B23" s="29"/>
      <c r="C23" s="31"/>
      <c r="D23" s="30"/>
      <c r="E23" s="30"/>
      <c r="F23" s="30"/>
      <c r="G23" s="30"/>
      <c r="H23" s="30"/>
      <c r="I23" s="30"/>
      <c r="J23" s="35"/>
      <c r="K23" s="25"/>
      <c r="L23" s="25"/>
      <c r="M23" s="25"/>
      <c r="N23" s="26"/>
    </row>
    <row r="24" spans="1:14">
      <c r="A24" s="32"/>
      <c r="B24" s="29"/>
      <c r="C24" s="31"/>
      <c r="D24" s="30"/>
      <c r="E24" s="30"/>
      <c r="F24" s="30"/>
      <c r="G24" s="30"/>
      <c r="H24" s="30"/>
      <c r="I24" s="30"/>
      <c r="J24" s="35"/>
      <c r="K24" s="25"/>
      <c r="L24" s="25"/>
      <c r="M24" s="25"/>
      <c r="N24" s="26"/>
    </row>
    <row r="25" spans="1:14">
      <c r="A25" s="32"/>
      <c r="B25" s="29"/>
      <c r="C25" s="31"/>
      <c r="D25" s="30"/>
      <c r="E25" s="30"/>
      <c r="F25" s="30"/>
      <c r="G25" s="30"/>
      <c r="H25" s="30"/>
      <c r="I25" s="30"/>
      <c r="J25" s="35"/>
      <c r="K25" s="25"/>
      <c r="L25" s="25"/>
      <c r="M25" s="25"/>
      <c r="N25" s="26"/>
    </row>
    <row r="26" spans="1:14">
      <c r="A26" s="32"/>
      <c r="B26" s="29"/>
      <c r="C26" s="31"/>
      <c r="D26" s="30"/>
      <c r="E26" s="30"/>
      <c r="F26" s="30"/>
      <c r="G26" s="30"/>
      <c r="H26" s="30"/>
      <c r="I26" s="30"/>
      <c r="J26" s="35"/>
      <c r="K26" s="25"/>
      <c r="L26" s="25"/>
      <c r="M26" s="25"/>
      <c r="N26" s="26"/>
    </row>
    <row r="27" spans="1:14">
      <c r="A27" s="32"/>
      <c r="B27" s="29"/>
      <c r="C27" s="31"/>
      <c r="D27" s="30"/>
      <c r="E27" s="30"/>
      <c r="F27" s="30"/>
      <c r="G27" s="30"/>
      <c r="H27" s="30"/>
      <c r="I27" s="30"/>
      <c r="J27" s="35"/>
      <c r="K27" s="25"/>
      <c r="L27" s="25"/>
      <c r="M27" s="25"/>
      <c r="N27" s="26"/>
    </row>
    <row r="28" spans="1:14">
      <c r="A28" s="32"/>
      <c r="B28" s="29"/>
      <c r="C28" s="31"/>
      <c r="D28" s="30"/>
      <c r="E28" s="30"/>
      <c r="F28" s="30"/>
      <c r="G28" s="30"/>
      <c r="H28" s="30"/>
      <c r="I28" s="30"/>
      <c r="J28" s="35"/>
      <c r="K28" s="25"/>
      <c r="L28" s="25"/>
      <c r="M28" s="25"/>
      <c r="N28" s="26"/>
    </row>
    <row r="29" spans="1:14" ht="15.75" thickBot="1">
      <c r="A29" s="32"/>
      <c r="B29" s="29"/>
      <c r="C29" s="31"/>
      <c r="D29" s="30"/>
      <c r="E29" s="30"/>
      <c r="F29" s="30"/>
      <c r="G29" s="30"/>
      <c r="H29" s="30"/>
      <c r="I29" s="30"/>
      <c r="J29" s="35"/>
      <c r="K29" s="25"/>
      <c r="L29" s="25"/>
      <c r="M29" s="25"/>
      <c r="N29" s="26"/>
    </row>
    <row r="30" spans="1:14" ht="15.75" thickBot="1">
      <c r="A30" s="598" t="s">
        <v>11</v>
      </c>
      <c r="B30" s="599"/>
      <c r="C30" s="599"/>
      <c r="D30" s="456">
        <f>SUM(D17:D29)</f>
        <v>5</v>
      </c>
      <c r="E30" s="310">
        <f>SUM(E17:E29)</f>
        <v>0</v>
      </c>
      <c r="F30" s="310">
        <f>SUM(F17:F29)</f>
        <v>0</v>
      </c>
      <c r="G30" s="310">
        <f>SUM(G17:G29)</f>
        <v>5</v>
      </c>
      <c r="H30" s="310">
        <f>SUM(H17:H29)</f>
        <v>0</v>
      </c>
      <c r="I30" s="310">
        <f>D30-E30-G30</f>
        <v>0</v>
      </c>
      <c r="J30" s="309"/>
      <c r="K30" s="309"/>
      <c r="L30" s="309"/>
      <c r="M30" s="309"/>
      <c r="N30" s="457"/>
    </row>
  </sheetData>
  <mergeCells count="14">
    <mergeCell ref="A30:C30"/>
    <mergeCell ref="A6:N6"/>
    <mergeCell ref="A13:N13"/>
    <mergeCell ref="A14:A15"/>
    <mergeCell ref="B14:B15"/>
    <mergeCell ref="C14:C15"/>
    <mergeCell ref="D14:D15"/>
    <mergeCell ref="J14:L14"/>
    <mergeCell ref="M14:N14"/>
    <mergeCell ref="E14:E15"/>
    <mergeCell ref="F14:F15"/>
    <mergeCell ref="G14:G15"/>
    <mergeCell ref="H14:H15"/>
    <mergeCell ref="I14:I15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3:V30"/>
  <sheetViews>
    <sheetView workbookViewId="0">
      <selection activeCell="J34" sqref="J34"/>
    </sheetView>
  </sheetViews>
  <sheetFormatPr defaultColWidth="8.85546875" defaultRowHeight="15"/>
  <cols>
    <col min="1" max="1" width="3.28515625" customWidth="1"/>
    <col min="2" max="2" width="14.42578125" customWidth="1"/>
    <col min="3" max="3" width="11.28515625" customWidth="1"/>
    <col min="4" max="5" width="7" customWidth="1"/>
    <col min="6" max="8" width="11" customWidth="1"/>
    <col min="9" max="9" width="7" customWidth="1"/>
    <col min="10" max="10" width="16.5703125" customWidth="1"/>
    <col min="11" max="12" width="16.42578125" customWidth="1"/>
    <col min="13" max="14" width="9.7109375" customWidth="1"/>
  </cols>
  <sheetData>
    <row r="3" spans="1:22">
      <c r="A3" t="s">
        <v>4</v>
      </c>
    </row>
    <row r="5" spans="1:22">
      <c r="A5" s="1" t="s">
        <v>5</v>
      </c>
    </row>
    <row r="6" spans="1:22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13"/>
      <c r="P6" s="13"/>
      <c r="Q6" s="13"/>
      <c r="R6" s="13"/>
      <c r="S6" s="13"/>
      <c r="T6" s="13"/>
      <c r="U6" s="13"/>
      <c r="V6" s="13"/>
    </row>
    <row r="7" spans="1:22">
      <c r="A7" s="1"/>
    </row>
    <row r="8" spans="1:22">
      <c r="A8" s="14" t="s">
        <v>12</v>
      </c>
      <c r="C8" t="s">
        <v>90</v>
      </c>
    </row>
    <row r="9" spans="1:22">
      <c r="A9" s="14"/>
    </row>
    <row r="10" spans="1:22">
      <c r="A10" s="14" t="s">
        <v>8</v>
      </c>
      <c r="C10" t="s">
        <v>7</v>
      </c>
    </row>
    <row r="11" spans="1:22">
      <c r="A11" s="14"/>
    </row>
    <row r="12" spans="1:22">
      <c r="A12" s="14" t="s">
        <v>9</v>
      </c>
      <c r="C12" t="s">
        <v>10</v>
      </c>
    </row>
    <row r="13" spans="1:22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  <c r="N13" s="564"/>
    </row>
    <row r="14" spans="1:22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5" t="s">
        <v>130</v>
      </c>
      <c r="F14" s="567" t="s">
        <v>1681</v>
      </c>
      <c r="G14" s="567" t="s">
        <v>102</v>
      </c>
      <c r="H14" s="567" t="s">
        <v>2469</v>
      </c>
      <c r="I14" s="567" t="s">
        <v>1776</v>
      </c>
      <c r="J14" s="560" t="s">
        <v>15</v>
      </c>
      <c r="K14" s="560"/>
      <c r="L14" s="560"/>
      <c r="M14" s="560" t="s">
        <v>20</v>
      </c>
      <c r="N14" s="560"/>
    </row>
    <row r="15" spans="1:22" ht="24.75" customHeight="1">
      <c r="A15" s="597"/>
      <c r="B15" s="566"/>
      <c r="C15" s="586"/>
      <c r="D15" s="566"/>
      <c r="E15" s="566"/>
      <c r="F15" s="568"/>
      <c r="G15" s="568"/>
      <c r="H15" s="568"/>
      <c r="I15" s="568"/>
      <c r="J15" s="33" t="s">
        <v>1</v>
      </c>
      <c r="K15" s="33" t="s">
        <v>16</v>
      </c>
      <c r="L15" s="33" t="s">
        <v>17</v>
      </c>
      <c r="M15" s="33" t="s">
        <v>19</v>
      </c>
      <c r="N15" s="33" t="s">
        <v>18</v>
      </c>
    </row>
    <row r="16" spans="1:22" ht="15.75">
      <c r="A16" s="15"/>
      <c r="B16" s="16"/>
      <c r="C16" s="17"/>
      <c r="D16" s="18"/>
      <c r="E16" s="18"/>
      <c r="F16" s="18"/>
      <c r="G16" s="18"/>
      <c r="H16" s="18"/>
      <c r="I16" s="18"/>
      <c r="J16" s="19"/>
      <c r="K16" s="19"/>
      <c r="L16" s="19"/>
      <c r="M16" s="19"/>
      <c r="N16" s="20"/>
    </row>
    <row r="17" spans="1:14">
      <c r="A17" s="27"/>
      <c r="B17" s="28">
        <v>45279</v>
      </c>
      <c r="C17" s="29" t="s">
        <v>2470</v>
      </c>
      <c r="D17" s="30">
        <v>5</v>
      </c>
      <c r="E17" s="30"/>
      <c r="F17" s="30"/>
      <c r="G17" s="30"/>
      <c r="H17" s="30"/>
      <c r="I17" s="30"/>
      <c r="J17" s="35"/>
      <c r="K17" s="25"/>
      <c r="L17" s="25"/>
      <c r="M17" s="25"/>
      <c r="N17" s="26"/>
    </row>
    <row r="18" spans="1:14">
      <c r="A18" s="27"/>
      <c r="B18" s="28"/>
      <c r="C18" s="31"/>
      <c r="D18" s="30"/>
      <c r="E18" s="30"/>
      <c r="F18" s="30"/>
      <c r="G18" s="30"/>
      <c r="H18" s="30"/>
      <c r="I18" s="30"/>
      <c r="J18" s="35"/>
      <c r="K18" s="25"/>
      <c r="L18" s="25"/>
      <c r="M18" s="25"/>
      <c r="N18" s="26"/>
    </row>
    <row r="19" spans="1:14">
      <c r="A19" s="32"/>
      <c r="B19" s="28"/>
      <c r="C19" s="31"/>
      <c r="D19" s="30"/>
      <c r="E19" s="30"/>
      <c r="F19" s="30"/>
      <c r="G19" s="30"/>
      <c r="H19" s="30"/>
      <c r="I19" s="30"/>
      <c r="J19" s="35"/>
      <c r="K19" s="25"/>
      <c r="L19" s="25"/>
      <c r="M19" s="25"/>
      <c r="N19" s="26"/>
    </row>
    <row r="20" spans="1:14">
      <c r="A20" s="32"/>
      <c r="B20" s="29"/>
      <c r="C20" s="31"/>
      <c r="D20" s="30"/>
      <c r="E20" s="30"/>
      <c r="F20" s="30"/>
      <c r="G20" s="30">
        <v>2</v>
      </c>
      <c r="H20" s="30"/>
      <c r="I20" s="30"/>
      <c r="J20" s="35"/>
      <c r="K20" s="25"/>
      <c r="L20" s="25"/>
      <c r="M20" s="25"/>
      <c r="N20" s="26"/>
    </row>
    <row r="21" spans="1:14">
      <c r="A21" s="32"/>
      <c r="B21" s="29"/>
      <c r="C21" s="31"/>
      <c r="D21" s="30"/>
      <c r="E21" s="30"/>
      <c r="F21" s="30"/>
      <c r="G21" s="30"/>
      <c r="H21" s="30"/>
      <c r="I21" s="30"/>
      <c r="J21" s="35"/>
      <c r="K21" s="25"/>
      <c r="L21" s="25"/>
      <c r="M21" s="25"/>
      <c r="N21" s="26"/>
    </row>
    <row r="22" spans="1:14">
      <c r="A22" s="32"/>
      <c r="B22" s="29"/>
      <c r="C22" s="31"/>
      <c r="D22" s="30"/>
      <c r="E22" s="30"/>
      <c r="F22" s="30"/>
      <c r="G22" s="30"/>
      <c r="H22" s="30"/>
      <c r="I22" s="30"/>
      <c r="J22" s="35"/>
      <c r="K22" s="25"/>
      <c r="L22" s="25"/>
      <c r="M22" s="25"/>
      <c r="N22" s="26"/>
    </row>
    <row r="23" spans="1:14">
      <c r="A23" s="32"/>
      <c r="B23" s="29"/>
      <c r="C23" s="31"/>
      <c r="D23" s="30"/>
      <c r="E23" s="30"/>
      <c r="F23" s="30"/>
      <c r="G23" s="30"/>
      <c r="H23" s="30"/>
      <c r="I23" s="30"/>
      <c r="J23" s="35"/>
      <c r="K23" s="25"/>
      <c r="L23" s="25"/>
      <c r="M23" s="25"/>
      <c r="N23" s="26"/>
    </row>
    <row r="24" spans="1:14">
      <c r="A24" s="32"/>
      <c r="B24" s="29"/>
      <c r="C24" s="31"/>
      <c r="D24" s="30"/>
      <c r="E24" s="30"/>
      <c r="F24" s="30"/>
      <c r="G24" s="30"/>
      <c r="H24" s="30"/>
      <c r="I24" s="30"/>
      <c r="J24" s="35"/>
      <c r="K24" s="25"/>
      <c r="L24" s="25"/>
      <c r="M24" s="25"/>
      <c r="N24" s="26"/>
    </row>
    <row r="25" spans="1:14">
      <c r="A25" s="32"/>
      <c r="B25" s="29"/>
      <c r="C25" s="31"/>
      <c r="D25" s="30"/>
      <c r="E25" s="30"/>
      <c r="F25" s="30"/>
      <c r="G25" s="30"/>
      <c r="H25" s="30"/>
      <c r="I25" s="30"/>
      <c r="J25" s="35"/>
      <c r="K25" s="25"/>
      <c r="L25" s="25"/>
      <c r="M25" s="25"/>
      <c r="N25" s="26"/>
    </row>
    <row r="26" spans="1:14">
      <c r="A26" s="32"/>
      <c r="B26" s="29"/>
      <c r="C26" s="31"/>
      <c r="D26" s="30"/>
      <c r="E26" s="30"/>
      <c r="F26" s="30"/>
      <c r="G26" s="30"/>
      <c r="H26" s="30"/>
      <c r="I26" s="30"/>
      <c r="J26" s="35"/>
      <c r="K26" s="25"/>
      <c r="L26" s="25"/>
      <c r="M26" s="25"/>
      <c r="N26" s="26"/>
    </row>
    <row r="27" spans="1:14">
      <c r="A27" s="32"/>
      <c r="B27" s="29"/>
      <c r="C27" s="31"/>
      <c r="D27" s="30"/>
      <c r="E27" s="30"/>
      <c r="F27" s="30"/>
      <c r="G27" s="30"/>
      <c r="H27" s="30"/>
      <c r="I27" s="30"/>
      <c r="J27" s="35"/>
      <c r="K27" s="25"/>
      <c r="L27" s="25"/>
      <c r="M27" s="25"/>
      <c r="N27" s="26"/>
    </row>
    <row r="28" spans="1:14">
      <c r="A28" s="32"/>
      <c r="B28" s="29"/>
      <c r="C28" s="31"/>
      <c r="D28" s="30"/>
      <c r="E28" s="30"/>
      <c r="F28" s="30"/>
      <c r="G28" s="30"/>
      <c r="H28" s="30"/>
      <c r="I28" s="30"/>
      <c r="J28" s="35"/>
      <c r="K28" s="25"/>
      <c r="L28" s="25"/>
      <c r="M28" s="25"/>
      <c r="N28" s="26"/>
    </row>
    <row r="29" spans="1:14" ht="15.75" thickBot="1">
      <c r="A29" s="32"/>
      <c r="B29" s="29"/>
      <c r="C29" s="31"/>
      <c r="D29" s="30"/>
      <c r="E29" s="30"/>
      <c r="F29" s="30"/>
      <c r="G29" s="30"/>
      <c r="H29" s="30"/>
      <c r="I29" s="30"/>
      <c r="J29" s="35"/>
      <c r="K29" s="25"/>
      <c r="L29" s="25"/>
      <c r="M29" s="25"/>
      <c r="N29" s="26"/>
    </row>
    <row r="30" spans="1:14" ht="15.75" thickBot="1">
      <c r="A30" s="598" t="s">
        <v>11</v>
      </c>
      <c r="B30" s="599"/>
      <c r="C30" s="599"/>
      <c r="D30" s="456">
        <f>SUM(D17:D29)</f>
        <v>5</v>
      </c>
      <c r="E30" s="310">
        <f>SUM(E17:E29)</f>
        <v>0</v>
      </c>
      <c r="F30" s="310">
        <f>SUM(F17:F29)</f>
        <v>0</v>
      </c>
      <c r="G30" s="310">
        <f>SUM(G17:G29)</f>
        <v>2</v>
      </c>
      <c r="H30" s="310">
        <f>SUM(H17:H29)</f>
        <v>0</v>
      </c>
      <c r="I30" s="310">
        <f>D30-E30-G30</f>
        <v>3</v>
      </c>
      <c r="J30" s="309"/>
      <c r="K30" s="309"/>
      <c r="L30" s="309"/>
      <c r="M30" s="309"/>
      <c r="N30" s="457"/>
    </row>
  </sheetData>
  <mergeCells count="14">
    <mergeCell ref="A30:C30"/>
    <mergeCell ref="A14:A15"/>
    <mergeCell ref="B14:B15"/>
    <mergeCell ref="C14:C15"/>
    <mergeCell ref="D14:D15"/>
    <mergeCell ref="A6:N6"/>
    <mergeCell ref="A13:N13"/>
    <mergeCell ref="E14:E15"/>
    <mergeCell ref="F14:F15"/>
    <mergeCell ref="G14:G15"/>
    <mergeCell ref="H14:H15"/>
    <mergeCell ref="I14:I15"/>
    <mergeCell ref="J14:L14"/>
    <mergeCell ref="M14:N14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3:Q30"/>
  <sheetViews>
    <sheetView topLeftCell="A10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91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/>
      <c r="B17" s="28">
        <v>45279</v>
      </c>
      <c r="C17" s="29"/>
      <c r="D17" s="30">
        <v>1</v>
      </c>
      <c r="E17" s="35"/>
      <c r="F17" s="25"/>
      <c r="G17" s="25"/>
      <c r="H17" s="25"/>
      <c r="I17" s="26"/>
    </row>
    <row r="18" spans="1:9">
      <c r="A18" s="27"/>
      <c r="B18" s="28"/>
      <c r="C18" s="31"/>
      <c r="D18" s="30">
        <v>1</v>
      </c>
      <c r="E18" s="35"/>
      <c r="F18" s="25"/>
      <c r="G18" s="25"/>
      <c r="H18" s="25"/>
      <c r="I18" s="26"/>
    </row>
    <row r="19" spans="1:9">
      <c r="A19" s="32"/>
      <c r="B19" s="28"/>
      <c r="C19" s="31"/>
      <c r="D19" s="30"/>
      <c r="E19" s="35"/>
      <c r="F19" s="25"/>
      <c r="G19" s="25"/>
      <c r="H19" s="25"/>
      <c r="I19" s="26"/>
    </row>
    <row r="20" spans="1:9">
      <c r="A20" s="32"/>
      <c r="B20" s="29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 ht="15.75" thickBot="1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598" t="s">
        <v>11</v>
      </c>
      <c r="B30" s="599"/>
      <c r="C30" s="599"/>
      <c r="D30" s="645">
        <f>SUM(D17:D29)</f>
        <v>2</v>
      </c>
      <c r="E30" s="646"/>
      <c r="F30" s="646"/>
      <c r="G30" s="646"/>
      <c r="H30" s="646"/>
      <c r="I30" s="647"/>
    </row>
  </sheetData>
  <mergeCells count="10">
    <mergeCell ref="A30:C30"/>
    <mergeCell ref="D30:I30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3:Q30"/>
  <sheetViews>
    <sheetView topLeftCell="A4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92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/>
      <c r="B17" s="28">
        <v>45279</v>
      </c>
      <c r="C17" s="29"/>
      <c r="D17" s="30">
        <v>1</v>
      </c>
      <c r="E17" s="35">
        <v>44915</v>
      </c>
      <c r="F17" s="25" t="s">
        <v>94</v>
      </c>
      <c r="G17" s="25"/>
      <c r="H17" s="54"/>
      <c r="I17" s="54" t="s">
        <v>67</v>
      </c>
    </row>
    <row r="18" spans="1:9">
      <c r="A18" s="27"/>
      <c r="B18" s="28"/>
      <c r="C18" s="31"/>
      <c r="D18" s="30">
        <v>1</v>
      </c>
      <c r="E18" s="35">
        <v>45303</v>
      </c>
      <c r="F18" s="25" t="s">
        <v>1642</v>
      </c>
      <c r="G18" s="25"/>
      <c r="H18" s="25"/>
      <c r="I18" s="54" t="s">
        <v>67</v>
      </c>
    </row>
    <row r="19" spans="1:9">
      <c r="A19" s="32"/>
      <c r="B19" s="28"/>
      <c r="C19" s="31"/>
      <c r="D19" s="30">
        <v>1</v>
      </c>
      <c r="E19" s="35">
        <v>45303</v>
      </c>
      <c r="F19" s="25" t="s">
        <v>1642</v>
      </c>
      <c r="G19" s="25"/>
      <c r="H19" s="25"/>
      <c r="I19" s="54" t="s">
        <v>67</v>
      </c>
    </row>
    <row r="20" spans="1:9">
      <c r="A20" s="32"/>
      <c r="B20" s="29"/>
      <c r="C20" s="31"/>
      <c r="D20" s="30">
        <v>1</v>
      </c>
      <c r="E20" s="35"/>
      <c r="F20" s="25"/>
      <c r="G20" s="25"/>
      <c r="H20" s="25"/>
      <c r="I20" s="26"/>
    </row>
    <row r="21" spans="1:9">
      <c r="A21" s="32"/>
      <c r="B21" s="29"/>
      <c r="C21" s="31"/>
      <c r="D21" s="30">
        <v>1</v>
      </c>
      <c r="E21" s="35"/>
      <c r="F21" s="25"/>
      <c r="G21" s="25"/>
      <c r="H21" s="25"/>
      <c r="I21" s="26"/>
    </row>
    <row r="22" spans="1:9">
      <c r="A22" s="32"/>
      <c r="B22" s="29"/>
      <c r="C22" s="31"/>
      <c r="D22" s="30">
        <v>1</v>
      </c>
      <c r="E22" s="35"/>
      <c r="F22" s="25"/>
      <c r="G22" s="25"/>
      <c r="H22" s="25"/>
      <c r="I22" s="26"/>
    </row>
    <row r="23" spans="1:9">
      <c r="A23" s="32"/>
      <c r="B23" s="29"/>
      <c r="C23" s="31"/>
      <c r="D23" s="30">
        <v>1</v>
      </c>
      <c r="E23" s="35"/>
      <c r="F23" s="25"/>
      <c r="G23" s="25"/>
      <c r="H23" s="25"/>
      <c r="I23" s="26"/>
    </row>
    <row r="24" spans="1:9">
      <c r="A24" s="32"/>
      <c r="B24" s="29"/>
      <c r="C24" s="31"/>
      <c r="D24" s="30">
        <v>1</v>
      </c>
      <c r="E24" s="35"/>
      <c r="F24" s="25"/>
      <c r="G24" s="25"/>
      <c r="H24" s="25"/>
      <c r="I24" s="26"/>
    </row>
    <row r="25" spans="1:9">
      <c r="A25" s="32"/>
      <c r="B25" s="29"/>
      <c r="C25" s="31"/>
      <c r="D25" s="30">
        <v>1</v>
      </c>
      <c r="E25" s="35"/>
      <c r="F25" s="25"/>
      <c r="G25" s="25"/>
      <c r="H25" s="25"/>
      <c r="I25" s="26"/>
    </row>
    <row r="26" spans="1:9">
      <c r="A26" s="32"/>
      <c r="B26" s="29"/>
      <c r="C26" s="31"/>
      <c r="D26" s="30">
        <v>1</v>
      </c>
      <c r="E26" s="35"/>
      <c r="F26" s="25"/>
      <c r="G26" s="25"/>
      <c r="H26" s="25"/>
      <c r="I26" s="26"/>
    </row>
    <row r="27" spans="1:9">
      <c r="A27" s="32"/>
      <c r="B27" s="29"/>
      <c r="C27" s="31"/>
      <c r="D27" s="30">
        <v>1</v>
      </c>
      <c r="E27" s="35"/>
      <c r="F27" s="25"/>
      <c r="G27" s="25"/>
      <c r="H27" s="25"/>
      <c r="I27" s="26"/>
    </row>
    <row r="28" spans="1:9">
      <c r="A28" s="32"/>
      <c r="B28" s="29"/>
      <c r="C28" s="31"/>
      <c r="D28" s="30">
        <v>1</v>
      </c>
      <c r="E28" s="35"/>
      <c r="F28" s="25"/>
      <c r="G28" s="25"/>
      <c r="H28" s="25"/>
      <c r="I28" s="26"/>
    </row>
    <row r="29" spans="1:9" ht="15.75" thickBot="1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598" t="s">
        <v>11</v>
      </c>
      <c r="B30" s="599"/>
      <c r="C30" s="599"/>
      <c r="D30" s="645">
        <f>SUM(D17:D29)</f>
        <v>12</v>
      </c>
      <c r="E30" s="646"/>
      <c r="F30" s="646"/>
      <c r="G30" s="646"/>
      <c r="H30" s="646"/>
      <c r="I30" s="647"/>
    </row>
  </sheetData>
  <mergeCells count="10">
    <mergeCell ref="A30:C30"/>
    <mergeCell ref="D30:I30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3:Q30"/>
  <sheetViews>
    <sheetView topLeftCell="A4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93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/>
      <c r="B17" s="28">
        <v>45279</v>
      </c>
      <c r="C17" s="29"/>
      <c r="D17" s="30">
        <v>1</v>
      </c>
      <c r="E17" s="35"/>
      <c r="F17" s="25"/>
      <c r="G17" s="25"/>
      <c r="H17" s="25"/>
      <c r="I17" s="26"/>
    </row>
    <row r="18" spans="1:9">
      <c r="A18" s="27"/>
      <c r="B18" s="28"/>
      <c r="C18" s="31"/>
      <c r="D18" s="30">
        <v>1</v>
      </c>
      <c r="E18" s="35"/>
      <c r="F18" s="25"/>
      <c r="G18" s="25"/>
      <c r="H18" s="25"/>
      <c r="I18" s="26"/>
    </row>
    <row r="19" spans="1:9">
      <c r="A19" s="32"/>
      <c r="B19" s="28"/>
      <c r="C19" s="31"/>
      <c r="D19" s="30">
        <v>1</v>
      </c>
      <c r="E19" s="35"/>
      <c r="F19" s="25"/>
      <c r="G19" s="25"/>
      <c r="H19" s="25"/>
      <c r="I19" s="26"/>
    </row>
    <row r="20" spans="1:9">
      <c r="A20" s="32"/>
      <c r="B20" s="29"/>
      <c r="C20" s="31"/>
      <c r="D20" s="30">
        <v>1</v>
      </c>
      <c r="E20" s="35"/>
      <c r="F20" s="25"/>
      <c r="G20" s="25"/>
      <c r="H20" s="25"/>
      <c r="I20" s="26"/>
    </row>
    <row r="21" spans="1:9">
      <c r="A21" s="32"/>
      <c r="B21" s="29"/>
      <c r="C21" s="31"/>
      <c r="D21" s="30">
        <v>1</v>
      </c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 ht="15.75" thickBot="1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598" t="s">
        <v>11</v>
      </c>
      <c r="B30" s="599"/>
      <c r="C30" s="599"/>
      <c r="D30" s="645">
        <f>SUM(D17:D29)</f>
        <v>5</v>
      </c>
      <c r="E30" s="646"/>
      <c r="F30" s="646"/>
      <c r="G30" s="646"/>
      <c r="H30" s="646"/>
      <c r="I30" s="647"/>
    </row>
  </sheetData>
  <mergeCells count="10">
    <mergeCell ref="A30:C30"/>
    <mergeCell ref="D30:I30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3:Q30"/>
  <sheetViews>
    <sheetView topLeftCell="A10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95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/>
      <c r="B17" s="28">
        <v>45279</v>
      </c>
      <c r="C17" s="29"/>
      <c r="D17" s="30">
        <v>1</v>
      </c>
      <c r="E17" s="35">
        <v>45323</v>
      </c>
      <c r="F17" s="25"/>
      <c r="G17" s="25" t="s">
        <v>1673</v>
      </c>
      <c r="H17" s="25"/>
      <c r="I17" s="26"/>
    </row>
    <row r="18" spans="1:9">
      <c r="A18" s="27"/>
      <c r="B18" s="28"/>
      <c r="C18" s="31"/>
      <c r="D18" s="30">
        <v>1</v>
      </c>
      <c r="E18" s="35"/>
      <c r="F18" s="25"/>
      <c r="G18" s="25"/>
      <c r="H18" s="25"/>
      <c r="I18" s="26"/>
    </row>
    <row r="19" spans="1:9">
      <c r="A19" s="32"/>
      <c r="B19" s="28"/>
      <c r="C19" s="31"/>
      <c r="D19" s="30"/>
      <c r="E19" s="35"/>
      <c r="F19" s="25"/>
      <c r="G19" s="25"/>
      <c r="H19" s="25"/>
      <c r="I19" s="26"/>
    </row>
    <row r="20" spans="1:9">
      <c r="A20" s="32"/>
      <c r="B20" s="29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 ht="15.75" thickBot="1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598" t="s">
        <v>11</v>
      </c>
      <c r="B30" s="599"/>
      <c r="C30" s="599"/>
      <c r="D30" s="645">
        <f>SUM(D17:D29)</f>
        <v>2</v>
      </c>
      <c r="E30" s="646"/>
      <c r="F30" s="646"/>
      <c r="G30" s="646"/>
      <c r="H30" s="646"/>
      <c r="I30" s="647"/>
    </row>
  </sheetData>
  <mergeCells count="10">
    <mergeCell ref="A30:C30"/>
    <mergeCell ref="D30:I30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3:Q30"/>
  <sheetViews>
    <sheetView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96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/>
      <c r="B17" s="28">
        <v>45279</v>
      </c>
      <c r="C17" s="29"/>
      <c r="D17" s="30">
        <v>1</v>
      </c>
      <c r="E17" s="35">
        <v>45281</v>
      </c>
      <c r="F17" s="25" t="s">
        <v>64</v>
      </c>
      <c r="G17" s="25" t="s">
        <v>99</v>
      </c>
      <c r="H17" s="25"/>
      <c r="I17" s="55" t="s">
        <v>67</v>
      </c>
    </row>
    <row r="18" spans="1:9">
      <c r="A18" s="27"/>
      <c r="B18" s="28"/>
      <c r="C18" s="31"/>
      <c r="D18" s="30">
        <v>1</v>
      </c>
      <c r="E18" s="35"/>
      <c r="F18" s="25"/>
      <c r="G18" s="25"/>
      <c r="H18" s="25"/>
      <c r="I18" s="26"/>
    </row>
    <row r="19" spans="1:9">
      <c r="A19" s="32"/>
      <c r="B19" s="28"/>
      <c r="C19" s="31"/>
      <c r="D19" s="30"/>
      <c r="E19" s="35"/>
      <c r="F19" s="25"/>
      <c r="G19" s="25"/>
      <c r="H19" s="25"/>
      <c r="I19" s="26"/>
    </row>
    <row r="20" spans="1:9">
      <c r="A20" s="32"/>
      <c r="B20" s="29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 ht="15.75" thickBot="1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598" t="s">
        <v>11</v>
      </c>
      <c r="B30" s="599"/>
      <c r="C30" s="599"/>
      <c r="D30" s="645">
        <f>SUM(D17:D29)</f>
        <v>2</v>
      </c>
      <c r="E30" s="646"/>
      <c r="F30" s="646"/>
      <c r="G30" s="646"/>
      <c r="H30" s="646"/>
      <c r="I30" s="647"/>
    </row>
  </sheetData>
  <mergeCells count="10">
    <mergeCell ref="A30:C30"/>
    <mergeCell ref="D30:I30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dimension ref="A3:Q30"/>
  <sheetViews>
    <sheetView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97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/>
      <c r="B17" s="28">
        <v>45279</v>
      </c>
      <c r="C17" s="29"/>
      <c r="D17" s="30">
        <v>1</v>
      </c>
      <c r="E17" s="35"/>
      <c r="F17" s="25"/>
      <c r="G17" s="25"/>
      <c r="H17" s="25"/>
      <c r="I17" s="26"/>
    </row>
    <row r="18" spans="1:9">
      <c r="A18" s="27"/>
      <c r="B18" s="28"/>
      <c r="C18" s="31"/>
      <c r="D18" s="30">
        <v>1</v>
      </c>
      <c r="E18" s="35"/>
      <c r="F18" s="25"/>
      <c r="G18" s="25"/>
      <c r="H18" s="25"/>
      <c r="I18" s="26"/>
    </row>
    <row r="19" spans="1:9">
      <c r="A19" s="32"/>
      <c r="B19" s="28"/>
      <c r="C19" s="31"/>
      <c r="D19" s="30"/>
      <c r="E19" s="35"/>
      <c r="F19" s="25"/>
      <c r="G19" s="25"/>
      <c r="H19" s="25"/>
      <c r="I19" s="26"/>
    </row>
    <row r="20" spans="1:9">
      <c r="A20" s="32"/>
      <c r="B20" s="29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 ht="15.75" thickBot="1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598" t="s">
        <v>11</v>
      </c>
      <c r="B30" s="599"/>
      <c r="C30" s="599"/>
      <c r="D30" s="645">
        <f>SUM(D17:D29)</f>
        <v>2</v>
      </c>
      <c r="E30" s="646"/>
      <c r="F30" s="646"/>
      <c r="G30" s="646"/>
      <c r="H30" s="646"/>
      <c r="I30" s="647"/>
    </row>
  </sheetData>
  <mergeCells count="10">
    <mergeCell ref="A30:C30"/>
    <mergeCell ref="D30:I30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S18"/>
  <sheetViews>
    <sheetView topLeftCell="A5" workbookViewId="0">
      <pane ySplit="7" topLeftCell="A12" activePane="bottomLeft" state="frozen"/>
      <selection activeCell="J34" sqref="J34"/>
      <selection pane="bottomLeft" activeCell="J27" sqref="J27"/>
    </sheetView>
  </sheetViews>
  <sheetFormatPr defaultColWidth="8.85546875" defaultRowHeight="15"/>
  <cols>
    <col min="1" max="1" width="3.28515625" customWidth="1"/>
    <col min="2" max="2" width="13.42578125" customWidth="1"/>
    <col min="3" max="3" width="17.42578125" customWidth="1"/>
    <col min="4" max="5" width="6.28515625" customWidth="1"/>
    <col min="6" max="7" width="11.7109375" customWidth="1"/>
    <col min="8" max="8" width="6.28515625" customWidth="1"/>
    <col min="9" max="9" width="11.7109375" customWidth="1"/>
    <col min="10" max="10" width="26" customWidth="1"/>
    <col min="11" max="11" width="23.28515625" customWidth="1"/>
    <col min="12" max="12" width="27.42578125" customWidth="1"/>
  </cols>
  <sheetData>
    <row r="2" spans="1:19">
      <c r="A2" s="1" t="s">
        <v>5</v>
      </c>
    </row>
    <row r="3" spans="1:19" ht="18.75">
      <c r="A3" s="563" t="s">
        <v>6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13"/>
      <c r="M3" s="13"/>
      <c r="N3" s="13"/>
      <c r="O3" s="13"/>
      <c r="P3" s="13"/>
      <c r="Q3" s="13"/>
      <c r="R3" s="13"/>
      <c r="S3" s="13"/>
    </row>
    <row r="4" spans="1:19">
      <c r="A4" s="1"/>
    </row>
    <row r="5" spans="1:19">
      <c r="A5" s="14" t="s">
        <v>12</v>
      </c>
      <c r="C5" t="s">
        <v>2599</v>
      </c>
    </row>
    <row r="6" spans="1:19">
      <c r="A6" s="14"/>
    </row>
    <row r="7" spans="1:19">
      <c r="A7" s="14" t="s">
        <v>8</v>
      </c>
      <c r="C7" t="s">
        <v>7</v>
      </c>
    </row>
    <row r="8" spans="1:19">
      <c r="A8" s="14"/>
    </row>
    <row r="9" spans="1:19">
      <c r="A9" s="14" t="s">
        <v>9</v>
      </c>
      <c r="C9" t="s">
        <v>2142</v>
      </c>
    </row>
    <row r="10" spans="1:19" ht="15.75" customHeight="1">
      <c r="A10" s="560" t="s">
        <v>0</v>
      </c>
      <c r="B10" s="560" t="s">
        <v>13</v>
      </c>
      <c r="C10" s="579" t="s">
        <v>14</v>
      </c>
      <c r="D10" s="559" t="s">
        <v>1774</v>
      </c>
      <c r="E10" s="559" t="s">
        <v>2078</v>
      </c>
      <c r="F10" s="559" t="s">
        <v>2550</v>
      </c>
      <c r="G10" s="559" t="s">
        <v>2381</v>
      </c>
      <c r="H10" s="559" t="s">
        <v>1776</v>
      </c>
      <c r="I10" s="560" t="s">
        <v>15</v>
      </c>
      <c r="J10" s="560"/>
      <c r="K10" s="560"/>
    </row>
    <row r="11" spans="1:19" ht="24.75" customHeight="1">
      <c r="A11" s="560"/>
      <c r="B11" s="560"/>
      <c r="C11" s="579"/>
      <c r="D11" s="559"/>
      <c r="E11" s="559"/>
      <c r="F11" s="559"/>
      <c r="G11" s="559"/>
      <c r="H11" s="559"/>
      <c r="I11" s="33" t="s">
        <v>1</v>
      </c>
      <c r="J11" s="33" t="s">
        <v>2115</v>
      </c>
      <c r="K11" s="33" t="s">
        <v>2333</v>
      </c>
    </row>
    <row r="12" spans="1:19" ht="15.75">
      <c r="A12" s="152">
        <v>1</v>
      </c>
      <c r="B12" s="321"/>
      <c r="C12" s="466" t="s">
        <v>1851</v>
      </c>
      <c r="D12" s="322">
        <v>2</v>
      </c>
      <c r="E12" s="480"/>
      <c r="F12" s="319"/>
      <c r="G12" s="319"/>
      <c r="H12" s="280"/>
      <c r="I12" s="268"/>
      <c r="J12" s="261"/>
      <c r="K12" s="278"/>
    </row>
    <row r="13" spans="1:19" ht="15.75">
      <c r="A13" s="152">
        <v>2</v>
      </c>
      <c r="B13" s="323"/>
      <c r="C13" s="467"/>
      <c r="D13" s="324"/>
      <c r="E13" s="480"/>
      <c r="F13" s="319"/>
      <c r="G13" s="319"/>
      <c r="H13" s="280"/>
      <c r="I13" s="268"/>
      <c r="J13" s="307"/>
      <c r="K13" s="278"/>
    </row>
    <row r="14" spans="1:19" ht="18.600000000000001" customHeight="1">
      <c r="A14" s="152">
        <v>3</v>
      </c>
      <c r="B14" s="325"/>
      <c r="C14" s="468"/>
      <c r="D14" s="322"/>
      <c r="E14" s="480"/>
      <c r="F14" s="319"/>
      <c r="G14" s="319"/>
      <c r="H14" s="258"/>
      <c r="I14" s="268"/>
      <c r="J14" s="260"/>
      <c r="K14" s="278"/>
    </row>
    <row r="15" spans="1:19">
      <c r="A15" s="284"/>
      <c r="B15" s="281"/>
      <c r="C15" s="469"/>
      <c r="D15" s="480"/>
      <c r="E15" s="320"/>
      <c r="F15" s="320"/>
      <c r="G15" s="320"/>
      <c r="H15" s="258"/>
      <c r="I15" s="291"/>
      <c r="J15" s="349"/>
      <c r="K15" s="260"/>
    </row>
    <row r="16" spans="1:19">
      <c r="A16" s="284"/>
      <c r="B16" s="281"/>
      <c r="C16" s="469"/>
      <c r="D16" s="480"/>
      <c r="E16" s="320"/>
      <c r="F16" s="320"/>
      <c r="G16" s="320"/>
      <c r="H16" s="258"/>
      <c r="I16" s="291"/>
      <c r="J16" s="349"/>
      <c r="K16" s="260"/>
    </row>
    <row r="17" spans="1:11">
      <c r="A17" s="156"/>
      <c r="B17" s="281"/>
      <c r="C17" s="470"/>
      <c r="D17" s="481"/>
      <c r="E17" s="320"/>
      <c r="F17" s="320"/>
      <c r="G17" s="320"/>
      <c r="H17" s="258"/>
      <c r="I17" s="291"/>
      <c r="J17" s="349"/>
      <c r="K17" s="260"/>
    </row>
    <row r="18" spans="1:11">
      <c r="A18" s="561" t="s">
        <v>11</v>
      </c>
      <c r="B18" s="561"/>
      <c r="C18" s="561"/>
      <c r="D18" s="258">
        <f>SUM(D12:D17)</f>
        <v>2</v>
      </c>
      <c r="E18" s="258">
        <f>SUM(E12:E17)</f>
        <v>0</v>
      </c>
      <c r="F18" s="258">
        <f>SUM(F15:F17)</f>
        <v>0</v>
      </c>
      <c r="G18" s="258">
        <f>SUM(G12:G17)</f>
        <v>0</v>
      </c>
      <c r="H18" s="260">
        <f>D18-E18-F18</f>
        <v>2</v>
      </c>
      <c r="I18" s="282"/>
      <c r="J18" s="260"/>
      <c r="K18" s="258"/>
    </row>
  </sheetData>
  <mergeCells count="11">
    <mergeCell ref="A18:C18"/>
    <mergeCell ref="A3:K3"/>
    <mergeCell ref="A10:A11"/>
    <mergeCell ref="B10:B11"/>
    <mergeCell ref="C10:C11"/>
    <mergeCell ref="D10:D11"/>
    <mergeCell ref="E10:E11"/>
    <mergeCell ref="F10:F11"/>
    <mergeCell ref="G10:G11"/>
    <mergeCell ref="H10:H11"/>
    <mergeCell ref="I10:K10"/>
  </mergeCells>
  <pageMargins left="0.7" right="0.7" top="0.75" bottom="0.75" header="0.3" footer="0.3"/>
  <pageSetup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3:Q30"/>
  <sheetViews>
    <sheetView topLeftCell="A13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98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/>
      <c r="B17" s="28">
        <v>45279</v>
      </c>
      <c r="C17" s="29"/>
      <c r="D17" s="30">
        <v>1</v>
      </c>
      <c r="E17" s="35"/>
      <c r="F17" s="25"/>
      <c r="G17" s="25"/>
      <c r="H17" s="25"/>
      <c r="I17" s="26"/>
    </row>
    <row r="18" spans="1:9">
      <c r="A18" s="27"/>
      <c r="B18" s="28"/>
      <c r="C18" s="31"/>
      <c r="D18" s="30">
        <v>1</v>
      </c>
      <c r="E18" s="35"/>
      <c r="F18" s="25"/>
      <c r="G18" s="25"/>
      <c r="H18" s="25"/>
      <c r="I18" s="26"/>
    </row>
    <row r="19" spans="1:9">
      <c r="A19" s="32"/>
      <c r="B19" s="28"/>
      <c r="C19" s="31"/>
      <c r="D19" s="30"/>
      <c r="E19" s="35"/>
      <c r="F19" s="25"/>
      <c r="G19" s="25"/>
      <c r="H19" s="25"/>
      <c r="I19" s="26"/>
    </row>
    <row r="20" spans="1:9">
      <c r="A20" s="32"/>
      <c r="B20" s="29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 ht="15.75" thickBot="1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598" t="s">
        <v>11</v>
      </c>
      <c r="B30" s="599"/>
      <c r="C30" s="599"/>
      <c r="D30" s="645">
        <f>SUM(D17:D29)</f>
        <v>2</v>
      </c>
      <c r="E30" s="646"/>
      <c r="F30" s="646"/>
      <c r="G30" s="646"/>
      <c r="H30" s="646"/>
      <c r="I30" s="647"/>
    </row>
  </sheetData>
  <mergeCells count="10">
    <mergeCell ref="A30:C30"/>
    <mergeCell ref="D30:I30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3:Q33"/>
  <sheetViews>
    <sheetView topLeftCell="A13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122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/>
      <c r="B17" s="28">
        <v>45279</v>
      </c>
      <c r="C17" s="29" t="s">
        <v>126</v>
      </c>
      <c r="D17" s="30">
        <v>1</v>
      </c>
      <c r="E17" s="35"/>
      <c r="F17" s="25"/>
      <c r="G17" s="25"/>
      <c r="H17" s="25"/>
      <c r="I17" s="26"/>
    </row>
    <row r="18" spans="1:9">
      <c r="A18" s="27"/>
      <c r="B18" s="28"/>
      <c r="C18" s="29" t="s">
        <v>126</v>
      </c>
      <c r="D18" s="30">
        <v>1</v>
      </c>
      <c r="E18" s="35"/>
      <c r="F18" s="25"/>
      <c r="G18" s="25"/>
      <c r="H18" s="25"/>
      <c r="I18" s="26"/>
    </row>
    <row r="19" spans="1:9">
      <c r="A19" s="32"/>
      <c r="B19" s="28"/>
      <c r="C19" s="29" t="s">
        <v>126</v>
      </c>
      <c r="D19" s="30">
        <v>1</v>
      </c>
      <c r="E19" s="35"/>
      <c r="F19" s="25"/>
      <c r="G19" s="25"/>
      <c r="H19" s="25"/>
      <c r="I19" s="26"/>
    </row>
    <row r="20" spans="1:9">
      <c r="A20" s="32"/>
      <c r="B20" s="29"/>
      <c r="C20" s="29" t="s">
        <v>126</v>
      </c>
      <c r="D20" s="30">
        <v>1</v>
      </c>
      <c r="E20" s="35"/>
      <c r="F20" s="25"/>
      <c r="G20" s="25"/>
      <c r="H20" s="25"/>
      <c r="I20" s="26"/>
    </row>
    <row r="21" spans="1:9">
      <c r="A21" s="32"/>
      <c r="B21" s="29"/>
      <c r="C21" s="29" t="s">
        <v>126</v>
      </c>
      <c r="D21" s="30">
        <v>1</v>
      </c>
      <c r="E21" s="35"/>
      <c r="F21" s="25"/>
      <c r="G21" s="25"/>
      <c r="H21" s="25"/>
      <c r="I21" s="26"/>
    </row>
    <row r="22" spans="1:9">
      <c r="A22" s="32"/>
      <c r="B22" s="29"/>
      <c r="C22" s="29" t="s">
        <v>126</v>
      </c>
      <c r="D22" s="30">
        <v>1</v>
      </c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8">
        <v>45288</v>
      </c>
      <c r="C24" s="31" t="s">
        <v>127</v>
      </c>
      <c r="D24" s="30">
        <v>1</v>
      </c>
      <c r="E24" s="35"/>
      <c r="F24" s="25"/>
      <c r="G24" s="25"/>
      <c r="H24" s="25"/>
      <c r="I24" s="26"/>
    </row>
    <row r="25" spans="1:9">
      <c r="A25" s="32"/>
      <c r="B25" s="29"/>
      <c r="C25" s="31" t="s">
        <v>127</v>
      </c>
      <c r="D25" s="30">
        <v>1</v>
      </c>
      <c r="E25" s="35"/>
      <c r="F25" s="25"/>
      <c r="G25" s="25"/>
      <c r="H25" s="25"/>
      <c r="I25" s="26"/>
    </row>
    <row r="26" spans="1:9">
      <c r="A26" s="32"/>
      <c r="B26" s="29"/>
      <c r="C26" s="31" t="s">
        <v>127</v>
      </c>
      <c r="D26" s="30">
        <v>1</v>
      </c>
      <c r="E26" s="35"/>
      <c r="F26" s="25"/>
      <c r="G26" s="25"/>
      <c r="H26" s="25"/>
      <c r="I26" s="26"/>
    </row>
    <row r="27" spans="1:9">
      <c r="A27" s="32"/>
      <c r="B27" s="29"/>
      <c r="C27" s="31" t="s">
        <v>127</v>
      </c>
      <c r="D27" s="30">
        <v>1</v>
      </c>
      <c r="E27" s="35"/>
      <c r="F27" s="25"/>
      <c r="G27" s="25"/>
      <c r="H27" s="25"/>
      <c r="I27" s="26"/>
    </row>
    <row r="28" spans="1:9">
      <c r="A28" s="32"/>
      <c r="B28" s="29"/>
      <c r="C28" s="31" t="s">
        <v>127</v>
      </c>
      <c r="D28" s="30">
        <v>1</v>
      </c>
      <c r="E28" s="35"/>
      <c r="F28" s="25"/>
      <c r="G28" s="25"/>
      <c r="H28" s="25"/>
      <c r="I28" s="26"/>
    </row>
    <row r="29" spans="1:9">
      <c r="A29" s="32"/>
      <c r="B29" s="29"/>
      <c r="C29" s="31" t="s">
        <v>127</v>
      </c>
      <c r="D29" s="30">
        <v>1</v>
      </c>
      <c r="E29" s="35"/>
      <c r="F29" s="25"/>
      <c r="G29" s="25"/>
      <c r="H29" s="25"/>
      <c r="I29" s="26"/>
    </row>
    <row r="30" spans="1:9">
      <c r="A30" s="32"/>
      <c r="B30" s="29"/>
      <c r="C30" s="31" t="s">
        <v>127</v>
      </c>
      <c r="D30" s="30">
        <v>1</v>
      </c>
      <c r="E30" s="35"/>
      <c r="F30" s="25"/>
      <c r="G30" s="25"/>
      <c r="H30" s="25"/>
      <c r="I30" s="26"/>
    </row>
    <row r="31" spans="1:9">
      <c r="A31" s="32"/>
      <c r="B31" s="29"/>
      <c r="C31" s="31"/>
      <c r="D31" s="30"/>
      <c r="E31" s="35"/>
      <c r="F31" s="25"/>
      <c r="G31" s="25"/>
      <c r="H31" s="25"/>
      <c r="I31" s="26"/>
    </row>
    <row r="32" spans="1:9" ht="15.75" thickBot="1">
      <c r="A32" s="32"/>
      <c r="B32" s="29"/>
      <c r="C32" s="31"/>
      <c r="D32" s="30"/>
      <c r="E32" s="35"/>
      <c r="F32" s="25"/>
      <c r="G32" s="25"/>
      <c r="H32" s="25"/>
      <c r="I32" s="26"/>
    </row>
    <row r="33" spans="1:9" ht="15.75" thickBot="1">
      <c r="A33" s="598" t="s">
        <v>11</v>
      </c>
      <c r="B33" s="599"/>
      <c r="C33" s="599"/>
      <c r="D33" s="645">
        <f>SUM(D17:D32)</f>
        <v>13</v>
      </c>
      <c r="E33" s="646"/>
      <c r="F33" s="646"/>
      <c r="G33" s="646"/>
      <c r="H33" s="646"/>
      <c r="I33" s="647"/>
    </row>
  </sheetData>
  <mergeCells count="10">
    <mergeCell ref="A33:C33"/>
    <mergeCell ref="D33:I33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3:Q35"/>
  <sheetViews>
    <sheetView topLeftCell="A13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123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/>
      <c r="B17" s="28">
        <v>45279</v>
      </c>
      <c r="C17" s="60" t="s">
        <v>128</v>
      </c>
      <c r="D17" s="30">
        <v>1</v>
      </c>
      <c r="E17" s="35"/>
      <c r="F17" s="25"/>
      <c r="G17" s="25"/>
      <c r="H17" s="25"/>
      <c r="I17" s="26"/>
    </row>
    <row r="18" spans="1:9">
      <c r="A18" s="27"/>
      <c r="B18" s="28"/>
      <c r="C18" s="60" t="s">
        <v>128</v>
      </c>
      <c r="D18" s="30">
        <v>1</v>
      </c>
      <c r="E18" s="35"/>
      <c r="F18" s="25"/>
      <c r="G18" s="25"/>
      <c r="H18" s="25"/>
      <c r="I18" s="26"/>
    </row>
    <row r="19" spans="1:9">
      <c r="A19" s="32"/>
      <c r="B19" s="28"/>
      <c r="C19" s="60" t="s">
        <v>128</v>
      </c>
      <c r="D19" s="30">
        <v>1</v>
      </c>
      <c r="E19" s="35"/>
      <c r="F19" s="25"/>
      <c r="G19" s="25"/>
      <c r="H19" s="25"/>
      <c r="I19" s="26"/>
    </row>
    <row r="20" spans="1:9">
      <c r="A20" s="32"/>
      <c r="B20" s="29"/>
      <c r="C20" s="60" t="s">
        <v>128</v>
      </c>
      <c r="D20" s="30">
        <v>1</v>
      </c>
      <c r="E20" s="35"/>
      <c r="F20" s="25"/>
      <c r="G20" s="25"/>
      <c r="H20" s="25"/>
      <c r="I20" s="26"/>
    </row>
    <row r="21" spans="1:9">
      <c r="A21" s="32"/>
      <c r="B21" s="29"/>
      <c r="C21" s="60" t="s">
        <v>128</v>
      </c>
      <c r="D21" s="30">
        <v>1</v>
      </c>
      <c r="E21" s="35"/>
      <c r="F21" s="25"/>
      <c r="G21" s="25"/>
      <c r="H21" s="25"/>
      <c r="I21" s="26"/>
    </row>
    <row r="22" spans="1:9">
      <c r="A22" s="32"/>
      <c r="B22" s="29"/>
      <c r="C22" s="60" t="s">
        <v>128</v>
      </c>
      <c r="D22" s="30">
        <v>1</v>
      </c>
      <c r="E22" s="35"/>
      <c r="F22" s="25"/>
      <c r="G22" s="25"/>
      <c r="H22" s="25"/>
      <c r="I22" s="26"/>
    </row>
    <row r="23" spans="1:9">
      <c r="A23" s="32"/>
      <c r="B23" s="29"/>
      <c r="C23" s="60" t="s">
        <v>128</v>
      </c>
      <c r="D23" s="30">
        <v>1</v>
      </c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8">
        <v>45288</v>
      </c>
      <c r="C25" s="31" t="s">
        <v>127</v>
      </c>
      <c r="D25" s="30">
        <v>1</v>
      </c>
      <c r="E25" s="35"/>
      <c r="F25" s="25"/>
      <c r="G25" s="25"/>
      <c r="H25" s="25"/>
      <c r="I25" s="26"/>
    </row>
    <row r="26" spans="1:9">
      <c r="A26" s="32"/>
      <c r="B26" s="29"/>
      <c r="C26" s="31" t="s">
        <v>127</v>
      </c>
      <c r="D26" s="30">
        <v>1</v>
      </c>
      <c r="E26" s="35"/>
      <c r="F26" s="25"/>
      <c r="G26" s="25"/>
      <c r="H26" s="25"/>
      <c r="I26" s="26"/>
    </row>
    <row r="27" spans="1:9">
      <c r="A27" s="32"/>
      <c r="B27" s="29"/>
      <c r="C27" s="31" t="s">
        <v>127</v>
      </c>
      <c r="D27" s="30">
        <v>1</v>
      </c>
      <c r="E27" s="35"/>
      <c r="F27" s="25"/>
      <c r="G27" s="25"/>
      <c r="H27" s="25"/>
      <c r="I27" s="26"/>
    </row>
    <row r="28" spans="1:9">
      <c r="A28" s="32"/>
      <c r="B28" s="29"/>
      <c r="C28" s="31" t="s">
        <v>127</v>
      </c>
      <c r="D28" s="30">
        <v>1</v>
      </c>
      <c r="E28" s="35"/>
      <c r="F28" s="25"/>
      <c r="G28" s="25"/>
      <c r="H28" s="25"/>
      <c r="I28" s="26"/>
    </row>
    <row r="29" spans="1:9">
      <c r="A29" s="32"/>
      <c r="B29" s="29"/>
      <c r="C29" s="31" t="s">
        <v>127</v>
      </c>
      <c r="D29" s="30">
        <v>1</v>
      </c>
      <c r="E29" s="35"/>
      <c r="F29" s="25"/>
      <c r="G29" s="25"/>
      <c r="H29" s="25"/>
      <c r="I29" s="26"/>
    </row>
    <row r="30" spans="1:9">
      <c r="A30" s="32"/>
      <c r="B30" s="29"/>
      <c r="C30" s="31" t="s">
        <v>127</v>
      </c>
      <c r="D30" s="30">
        <v>1</v>
      </c>
      <c r="E30" s="35"/>
      <c r="F30" s="25"/>
      <c r="G30" s="25"/>
      <c r="H30" s="25"/>
      <c r="I30" s="26"/>
    </row>
    <row r="31" spans="1:9">
      <c r="A31" s="32"/>
      <c r="B31" s="29"/>
      <c r="C31" s="31" t="s">
        <v>127</v>
      </c>
      <c r="D31" s="30">
        <v>1</v>
      </c>
      <c r="E31" s="35"/>
      <c r="F31" s="25"/>
      <c r="G31" s="25"/>
      <c r="H31" s="25"/>
      <c r="I31" s="26"/>
    </row>
    <row r="32" spans="1:9">
      <c r="A32" s="32"/>
      <c r="B32" s="29"/>
      <c r="C32" s="31"/>
      <c r="D32" s="30"/>
      <c r="E32" s="35"/>
      <c r="F32" s="25"/>
      <c r="G32" s="25"/>
      <c r="H32" s="25"/>
      <c r="I32" s="26"/>
    </row>
    <row r="33" spans="1:9">
      <c r="A33" s="32"/>
      <c r="B33" s="29"/>
      <c r="C33" s="31"/>
      <c r="D33" s="30"/>
      <c r="E33" s="35"/>
      <c r="F33" s="25"/>
      <c r="G33" s="25"/>
      <c r="H33" s="25"/>
      <c r="I33" s="26"/>
    </row>
    <row r="34" spans="1:9" ht="15.75" thickBot="1">
      <c r="A34" s="32"/>
      <c r="B34" s="29"/>
      <c r="C34" s="31"/>
      <c r="D34" s="30"/>
      <c r="E34" s="35"/>
      <c r="F34" s="25"/>
      <c r="G34" s="25"/>
      <c r="H34" s="25"/>
      <c r="I34" s="26"/>
    </row>
    <row r="35" spans="1:9" ht="15.75" thickBot="1">
      <c r="A35" s="598" t="s">
        <v>11</v>
      </c>
      <c r="B35" s="599"/>
      <c r="C35" s="599"/>
      <c r="D35" s="645">
        <f>SUM(D17:D34)</f>
        <v>14</v>
      </c>
      <c r="E35" s="646"/>
      <c r="F35" s="646"/>
      <c r="G35" s="646"/>
      <c r="H35" s="646"/>
      <c r="I35" s="647"/>
    </row>
  </sheetData>
  <mergeCells count="10">
    <mergeCell ref="A35:C35"/>
    <mergeCell ref="D35:I35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3:Q35"/>
  <sheetViews>
    <sheetView topLeftCell="A13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124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/>
      <c r="B17" s="28">
        <v>45279</v>
      </c>
      <c r="C17" s="60" t="s">
        <v>128</v>
      </c>
      <c r="D17" s="30">
        <v>1</v>
      </c>
      <c r="E17" s="35"/>
      <c r="F17" s="25"/>
      <c r="G17" s="25"/>
      <c r="H17" s="25"/>
      <c r="I17" s="26"/>
    </row>
    <row r="18" spans="1:9">
      <c r="A18" s="27"/>
      <c r="B18" s="28"/>
      <c r="C18" s="60" t="s">
        <v>128</v>
      </c>
      <c r="D18" s="30">
        <v>1</v>
      </c>
      <c r="E18" s="35"/>
      <c r="F18" s="25"/>
      <c r="G18" s="25"/>
      <c r="H18" s="25"/>
      <c r="I18" s="26"/>
    </row>
    <row r="19" spans="1:9">
      <c r="A19" s="32"/>
      <c r="B19" s="28"/>
      <c r="C19" s="60" t="s">
        <v>128</v>
      </c>
      <c r="D19" s="30">
        <v>1</v>
      </c>
      <c r="E19" s="35"/>
      <c r="F19" s="25"/>
      <c r="G19" s="25"/>
      <c r="H19" s="25"/>
      <c r="I19" s="26"/>
    </row>
    <row r="20" spans="1:9">
      <c r="A20" s="32"/>
      <c r="B20" s="29"/>
      <c r="C20" s="60" t="s">
        <v>128</v>
      </c>
      <c r="D20" s="30">
        <v>1</v>
      </c>
      <c r="E20" s="35"/>
      <c r="F20" s="25"/>
      <c r="G20" s="25"/>
      <c r="H20" s="25"/>
      <c r="I20" s="26"/>
    </row>
    <row r="21" spans="1:9">
      <c r="A21" s="32"/>
      <c r="B21" s="29"/>
      <c r="C21" s="60" t="s">
        <v>128</v>
      </c>
      <c r="D21" s="30">
        <v>1</v>
      </c>
      <c r="E21" s="35"/>
      <c r="F21" s="25"/>
      <c r="G21" s="25"/>
      <c r="H21" s="25"/>
      <c r="I21" s="26"/>
    </row>
    <row r="22" spans="1:9">
      <c r="A22" s="32"/>
      <c r="B22" s="29"/>
      <c r="C22" s="60" t="s">
        <v>128</v>
      </c>
      <c r="D22" s="30">
        <v>1</v>
      </c>
      <c r="E22" s="35"/>
      <c r="F22" s="25"/>
      <c r="G22" s="25"/>
      <c r="H22" s="25"/>
      <c r="I22" s="26"/>
    </row>
    <row r="23" spans="1:9">
      <c r="A23" s="32"/>
      <c r="B23" s="29"/>
      <c r="C23" s="60" t="s">
        <v>128</v>
      </c>
      <c r="D23" s="30">
        <v>1</v>
      </c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8">
        <v>45288</v>
      </c>
      <c r="C25" s="31" t="s">
        <v>127</v>
      </c>
      <c r="D25" s="30">
        <v>1</v>
      </c>
      <c r="E25" s="35"/>
      <c r="F25" s="25"/>
      <c r="G25" s="25"/>
      <c r="H25" s="25"/>
      <c r="I25" s="26"/>
    </row>
    <row r="26" spans="1:9">
      <c r="A26" s="32"/>
      <c r="B26" s="29"/>
      <c r="C26" s="31" t="s">
        <v>127</v>
      </c>
      <c r="D26" s="30">
        <v>1</v>
      </c>
      <c r="E26" s="35"/>
      <c r="F26" s="25"/>
      <c r="G26" s="25"/>
      <c r="H26" s="25"/>
      <c r="I26" s="26"/>
    </row>
    <row r="27" spans="1:9">
      <c r="A27" s="32"/>
      <c r="B27" s="29"/>
      <c r="C27" s="31" t="s">
        <v>127</v>
      </c>
      <c r="D27" s="30">
        <v>1</v>
      </c>
      <c r="E27" s="35"/>
      <c r="F27" s="25"/>
      <c r="G27" s="25"/>
      <c r="H27" s="25"/>
      <c r="I27" s="26"/>
    </row>
    <row r="28" spans="1:9">
      <c r="A28" s="32"/>
      <c r="B28" s="29"/>
      <c r="C28" s="31" t="s">
        <v>127</v>
      </c>
      <c r="D28" s="30">
        <v>1</v>
      </c>
      <c r="E28" s="35"/>
      <c r="F28" s="25"/>
      <c r="G28" s="25"/>
      <c r="H28" s="25"/>
      <c r="I28" s="26"/>
    </row>
    <row r="29" spans="1:9">
      <c r="A29" s="32"/>
      <c r="B29" s="29"/>
      <c r="C29" s="31" t="s">
        <v>127</v>
      </c>
      <c r="D29" s="30">
        <v>1</v>
      </c>
      <c r="E29" s="35"/>
      <c r="F29" s="25"/>
      <c r="G29" s="25"/>
      <c r="H29" s="25"/>
      <c r="I29" s="26"/>
    </row>
    <row r="30" spans="1:9">
      <c r="A30" s="32"/>
      <c r="B30" s="29"/>
      <c r="C30" s="31" t="s">
        <v>127</v>
      </c>
      <c r="D30" s="30">
        <v>1</v>
      </c>
      <c r="E30" s="35"/>
      <c r="F30" s="25"/>
      <c r="G30" s="25"/>
      <c r="H30" s="25"/>
      <c r="I30" s="26"/>
    </row>
    <row r="31" spans="1:9">
      <c r="A31" s="32"/>
      <c r="B31" s="29"/>
      <c r="C31" s="31" t="s">
        <v>127</v>
      </c>
      <c r="D31" s="30">
        <v>1</v>
      </c>
      <c r="E31" s="35"/>
      <c r="F31" s="25"/>
      <c r="G31" s="25"/>
      <c r="H31" s="25"/>
      <c r="I31" s="26"/>
    </row>
    <row r="32" spans="1:9">
      <c r="A32" s="32"/>
      <c r="B32" s="29"/>
      <c r="C32" s="31"/>
      <c r="D32" s="30"/>
      <c r="E32" s="35"/>
      <c r="F32" s="25"/>
      <c r="G32" s="25"/>
      <c r="H32" s="25"/>
      <c r="I32" s="26"/>
    </row>
    <row r="33" spans="1:9">
      <c r="A33" s="32"/>
      <c r="B33" s="29"/>
      <c r="C33" s="31"/>
      <c r="D33" s="30"/>
      <c r="E33" s="35"/>
      <c r="F33" s="25"/>
      <c r="G33" s="25"/>
      <c r="H33" s="25"/>
      <c r="I33" s="26"/>
    </row>
    <row r="34" spans="1:9" ht="15.75" thickBot="1">
      <c r="A34" s="32"/>
      <c r="B34" s="29"/>
      <c r="C34" s="31"/>
      <c r="D34" s="30"/>
      <c r="E34" s="35"/>
      <c r="F34" s="25"/>
      <c r="G34" s="25"/>
      <c r="H34" s="25"/>
      <c r="I34" s="26"/>
    </row>
    <row r="35" spans="1:9" ht="15.75" thickBot="1">
      <c r="A35" s="598" t="s">
        <v>11</v>
      </c>
      <c r="B35" s="599"/>
      <c r="C35" s="599"/>
      <c r="D35" s="645">
        <f>SUM(D17:D34)</f>
        <v>14</v>
      </c>
      <c r="E35" s="646"/>
      <c r="F35" s="646"/>
      <c r="G35" s="646"/>
      <c r="H35" s="646"/>
      <c r="I35" s="647"/>
    </row>
  </sheetData>
  <mergeCells count="10">
    <mergeCell ref="A35:C35"/>
    <mergeCell ref="D35:I35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3:Q35"/>
  <sheetViews>
    <sheetView topLeftCell="A10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125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/>
      <c r="B17" s="28">
        <v>45279</v>
      </c>
      <c r="C17" s="60" t="s">
        <v>128</v>
      </c>
      <c r="D17" s="30">
        <v>1</v>
      </c>
      <c r="E17" s="35"/>
      <c r="F17" s="25"/>
      <c r="G17" s="25"/>
      <c r="H17" s="25"/>
      <c r="I17" s="26"/>
    </row>
    <row r="18" spans="1:9">
      <c r="A18" s="27"/>
      <c r="B18" s="28"/>
      <c r="C18" s="60" t="s">
        <v>128</v>
      </c>
      <c r="D18" s="30">
        <v>1</v>
      </c>
      <c r="E18" s="35"/>
      <c r="F18" s="25"/>
      <c r="G18" s="25"/>
      <c r="H18" s="25"/>
      <c r="I18" s="26"/>
    </row>
    <row r="19" spans="1:9">
      <c r="A19" s="32"/>
      <c r="B19" s="28"/>
      <c r="C19" s="60" t="s">
        <v>128</v>
      </c>
      <c r="D19" s="30">
        <v>1</v>
      </c>
      <c r="E19" s="35"/>
      <c r="F19" s="25"/>
      <c r="G19" s="25"/>
      <c r="H19" s="25"/>
      <c r="I19" s="26"/>
    </row>
    <row r="20" spans="1:9">
      <c r="A20" s="32"/>
      <c r="B20" s="29"/>
      <c r="C20" s="60" t="s">
        <v>128</v>
      </c>
      <c r="D20" s="30">
        <v>1</v>
      </c>
      <c r="E20" s="35"/>
      <c r="F20" s="25"/>
      <c r="G20" s="25"/>
      <c r="H20" s="25"/>
      <c r="I20" s="26"/>
    </row>
    <row r="21" spans="1:9">
      <c r="A21" s="32"/>
      <c r="B21" s="29"/>
      <c r="C21" s="60" t="s">
        <v>128</v>
      </c>
      <c r="D21" s="30">
        <v>1</v>
      </c>
      <c r="E21" s="35"/>
      <c r="F21" s="25"/>
      <c r="G21" s="25"/>
      <c r="H21" s="25"/>
      <c r="I21" s="26"/>
    </row>
    <row r="22" spans="1:9">
      <c r="A22" s="32"/>
      <c r="B22" s="29"/>
      <c r="C22" s="60" t="s">
        <v>128</v>
      </c>
      <c r="D22" s="30">
        <v>1</v>
      </c>
      <c r="E22" s="35"/>
      <c r="F22" s="25"/>
      <c r="G22" s="25"/>
      <c r="H22" s="25"/>
      <c r="I22" s="26"/>
    </row>
    <row r="23" spans="1:9">
      <c r="A23" s="32"/>
      <c r="B23" s="29"/>
      <c r="C23" s="60" t="s">
        <v>128</v>
      </c>
      <c r="D23" s="30">
        <v>1</v>
      </c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8">
        <v>45288</v>
      </c>
      <c r="C25" s="31" t="s">
        <v>127</v>
      </c>
      <c r="D25" s="30">
        <v>1</v>
      </c>
      <c r="E25" s="35"/>
      <c r="F25" s="25"/>
      <c r="G25" s="25"/>
      <c r="H25" s="25"/>
      <c r="I25" s="26"/>
    </row>
    <row r="26" spans="1:9">
      <c r="A26" s="32"/>
      <c r="B26" s="29"/>
      <c r="C26" s="31" t="s">
        <v>127</v>
      </c>
      <c r="D26" s="30">
        <v>1</v>
      </c>
      <c r="E26" s="35"/>
      <c r="F26" s="25"/>
      <c r="G26" s="25"/>
      <c r="H26" s="25"/>
      <c r="I26" s="26"/>
    </row>
    <row r="27" spans="1:9">
      <c r="A27" s="32"/>
      <c r="B27" s="29"/>
      <c r="C27" s="31" t="s">
        <v>127</v>
      </c>
      <c r="D27" s="30">
        <v>1</v>
      </c>
      <c r="E27" s="35"/>
      <c r="F27" s="25"/>
      <c r="G27" s="25"/>
      <c r="H27" s="25"/>
      <c r="I27" s="26"/>
    </row>
    <row r="28" spans="1:9">
      <c r="A28" s="32"/>
      <c r="B28" s="29"/>
      <c r="C28" s="31" t="s">
        <v>127</v>
      </c>
      <c r="D28" s="30">
        <v>1</v>
      </c>
      <c r="E28" s="35"/>
      <c r="F28" s="25"/>
      <c r="G28" s="25"/>
      <c r="H28" s="25"/>
      <c r="I28" s="26"/>
    </row>
    <row r="29" spans="1:9">
      <c r="A29" s="32"/>
      <c r="B29" s="29"/>
      <c r="C29" s="31" t="s">
        <v>127</v>
      </c>
      <c r="D29" s="30">
        <v>1</v>
      </c>
      <c r="E29" s="35"/>
      <c r="F29" s="25"/>
      <c r="G29" s="25"/>
      <c r="H29" s="25"/>
      <c r="I29" s="26"/>
    </row>
    <row r="30" spans="1:9">
      <c r="A30" s="32"/>
      <c r="B30" s="29"/>
      <c r="C30" s="31" t="s">
        <v>127</v>
      </c>
      <c r="D30" s="30">
        <v>1</v>
      </c>
      <c r="E30" s="35"/>
      <c r="F30" s="25"/>
      <c r="G30" s="25"/>
      <c r="H30" s="25"/>
      <c r="I30" s="26"/>
    </row>
    <row r="31" spans="1:9">
      <c r="A31" s="32"/>
      <c r="B31" s="29"/>
      <c r="C31" s="31" t="s">
        <v>127</v>
      </c>
      <c r="D31" s="30">
        <v>1</v>
      </c>
      <c r="E31" s="35"/>
      <c r="F31" s="25"/>
      <c r="G31" s="25"/>
      <c r="H31" s="25"/>
      <c r="I31" s="26"/>
    </row>
    <row r="32" spans="1:9">
      <c r="A32" s="32"/>
      <c r="B32" s="29"/>
      <c r="C32" s="31"/>
      <c r="D32" s="30"/>
      <c r="E32" s="35"/>
      <c r="F32" s="25"/>
      <c r="G32" s="25"/>
      <c r="H32" s="25"/>
      <c r="I32" s="26"/>
    </row>
    <row r="33" spans="1:9">
      <c r="A33" s="32"/>
      <c r="B33" s="29"/>
      <c r="C33" s="31"/>
      <c r="D33" s="30"/>
      <c r="E33" s="35"/>
      <c r="F33" s="25"/>
      <c r="G33" s="25"/>
      <c r="H33" s="25"/>
      <c r="I33" s="26"/>
    </row>
    <row r="34" spans="1:9" ht="15.75" thickBot="1">
      <c r="A34" s="32"/>
      <c r="B34" s="29"/>
      <c r="C34" s="31"/>
      <c r="D34" s="30"/>
      <c r="E34" s="35"/>
      <c r="F34" s="25"/>
      <c r="G34" s="25"/>
      <c r="H34" s="25"/>
      <c r="I34" s="26"/>
    </row>
    <row r="35" spans="1:9" ht="15.75" thickBot="1">
      <c r="A35" s="598" t="s">
        <v>11</v>
      </c>
      <c r="B35" s="599"/>
      <c r="C35" s="599"/>
      <c r="D35" s="645">
        <f>SUM(D17:D34)</f>
        <v>14</v>
      </c>
      <c r="E35" s="646"/>
      <c r="F35" s="646"/>
      <c r="G35" s="646"/>
      <c r="H35" s="646"/>
      <c r="I35" s="647"/>
    </row>
  </sheetData>
  <mergeCells count="10">
    <mergeCell ref="A35:C35"/>
    <mergeCell ref="D35:I35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3:Q30"/>
  <sheetViews>
    <sheetView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100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/>
      <c r="B17" s="28">
        <v>45279</v>
      </c>
      <c r="C17" s="29"/>
      <c r="D17" s="30">
        <v>1</v>
      </c>
      <c r="E17" s="35">
        <v>45280</v>
      </c>
      <c r="F17" s="25" t="s">
        <v>120</v>
      </c>
      <c r="G17" s="25" t="s">
        <v>121</v>
      </c>
      <c r="H17" s="25"/>
      <c r="I17" s="26"/>
    </row>
    <row r="18" spans="1:9">
      <c r="A18" s="27"/>
      <c r="B18" s="28"/>
      <c r="C18" s="31"/>
      <c r="D18" s="30">
        <v>1</v>
      </c>
      <c r="E18" s="35">
        <v>45280</v>
      </c>
      <c r="F18" s="25" t="s">
        <v>120</v>
      </c>
      <c r="G18" s="25" t="s">
        <v>121</v>
      </c>
      <c r="H18" s="25"/>
      <c r="I18" s="26"/>
    </row>
    <row r="19" spans="1:9">
      <c r="A19" s="32"/>
      <c r="B19" s="28">
        <v>45326</v>
      </c>
      <c r="C19" s="31"/>
      <c r="D19" s="30">
        <v>1</v>
      </c>
      <c r="E19" s="35">
        <v>45326</v>
      </c>
      <c r="F19" s="25" t="s">
        <v>120</v>
      </c>
      <c r="G19" s="25" t="s">
        <v>1688</v>
      </c>
      <c r="H19" s="25"/>
      <c r="I19" s="26"/>
    </row>
    <row r="20" spans="1:9">
      <c r="A20" s="32"/>
      <c r="B20" s="29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 ht="15.75" thickBot="1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598" t="s">
        <v>11</v>
      </c>
      <c r="B30" s="599"/>
      <c r="C30" s="599"/>
      <c r="D30" s="645">
        <f>SUM(D17:D29)</f>
        <v>3</v>
      </c>
      <c r="E30" s="646"/>
      <c r="F30" s="646"/>
      <c r="G30" s="646"/>
      <c r="H30" s="646"/>
      <c r="I30" s="647"/>
    </row>
  </sheetData>
  <mergeCells count="10">
    <mergeCell ref="A30:C30"/>
    <mergeCell ref="D30:I30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3:Q30"/>
  <sheetViews>
    <sheetView topLeftCell="A7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101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/>
      <c r="B17" s="28">
        <v>45279</v>
      </c>
      <c r="C17" s="29"/>
      <c r="D17" s="30">
        <v>1</v>
      </c>
      <c r="E17" s="35">
        <v>45280</v>
      </c>
      <c r="F17" s="25" t="s">
        <v>120</v>
      </c>
      <c r="G17" s="25" t="s">
        <v>121</v>
      </c>
      <c r="H17" s="25"/>
      <c r="I17" s="26"/>
    </row>
    <row r="18" spans="1:9">
      <c r="A18" s="27"/>
      <c r="B18" s="28"/>
      <c r="C18" s="31"/>
      <c r="D18" s="30">
        <v>1</v>
      </c>
      <c r="E18" s="35">
        <v>45280</v>
      </c>
      <c r="F18" s="25" t="s">
        <v>120</v>
      </c>
      <c r="G18" s="25" t="s">
        <v>121</v>
      </c>
      <c r="H18" s="25"/>
      <c r="I18" s="26"/>
    </row>
    <row r="19" spans="1:9">
      <c r="A19" s="32"/>
      <c r="B19" s="28">
        <v>45326</v>
      </c>
      <c r="C19" s="31"/>
      <c r="D19" s="30">
        <v>1</v>
      </c>
      <c r="E19" s="35">
        <v>45326</v>
      </c>
      <c r="F19" s="25" t="s">
        <v>120</v>
      </c>
      <c r="G19" s="25" t="s">
        <v>1688</v>
      </c>
      <c r="H19" s="25"/>
      <c r="I19" s="26"/>
    </row>
    <row r="20" spans="1:9">
      <c r="A20" s="32"/>
      <c r="B20" s="29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 ht="15.75" thickBot="1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598" t="s">
        <v>11</v>
      </c>
      <c r="B30" s="599"/>
      <c r="C30" s="599"/>
      <c r="D30" s="645">
        <f>SUM(D17:D29)</f>
        <v>3</v>
      </c>
      <c r="E30" s="646"/>
      <c r="F30" s="646"/>
      <c r="G30" s="646"/>
      <c r="H30" s="646"/>
      <c r="I30" s="647"/>
    </row>
  </sheetData>
  <mergeCells count="10">
    <mergeCell ref="A30:C30"/>
    <mergeCell ref="D30:I30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3:Q44"/>
  <sheetViews>
    <sheetView topLeftCell="A12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109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/>
      <c r="B17" s="28">
        <v>45282</v>
      </c>
      <c r="C17" s="29"/>
      <c r="D17" s="30">
        <v>1</v>
      </c>
      <c r="E17" s="35"/>
      <c r="F17" s="25"/>
      <c r="G17" s="25"/>
      <c r="H17" s="25"/>
      <c r="I17" s="26"/>
    </row>
    <row r="18" spans="1:9">
      <c r="A18" s="27"/>
      <c r="B18" s="28"/>
      <c r="C18" s="31"/>
      <c r="D18" s="30">
        <v>1</v>
      </c>
      <c r="E18" s="35"/>
      <c r="F18" s="25"/>
      <c r="G18" s="25"/>
      <c r="H18" s="25"/>
      <c r="I18" s="26"/>
    </row>
    <row r="19" spans="1:9">
      <c r="A19" s="32"/>
      <c r="B19" s="28"/>
      <c r="C19" s="31"/>
      <c r="D19" s="30">
        <v>1</v>
      </c>
      <c r="E19" s="35"/>
      <c r="F19" s="25"/>
      <c r="G19" s="25"/>
      <c r="H19" s="25"/>
      <c r="I19" s="26"/>
    </row>
    <row r="20" spans="1:9">
      <c r="A20" s="32"/>
      <c r="B20" s="29"/>
      <c r="C20" s="31"/>
      <c r="D20" s="30">
        <v>1</v>
      </c>
      <c r="E20" s="35"/>
      <c r="F20" s="25"/>
      <c r="G20" s="25"/>
      <c r="H20" s="25"/>
      <c r="I20" s="26"/>
    </row>
    <row r="21" spans="1:9">
      <c r="A21" s="32"/>
      <c r="B21" s="29"/>
      <c r="C21" s="31"/>
      <c r="D21" s="30">
        <v>1</v>
      </c>
      <c r="E21" s="35"/>
      <c r="F21" s="25"/>
      <c r="G21" s="25"/>
      <c r="H21" s="25"/>
      <c r="I21" s="26"/>
    </row>
    <row r="22" spans="1:9">
      <c r="A22" s="32"/>
      <c r="B22" s="29"/>
      <c r="C22" s="31"/>
      <c r="D22" s="30">
        <v>1</v>
      </c>
      <c r="E22" s="35"/>
      <c r="F22" s="25"/>
      <c r="G22" s="25"/>
      <c r="H22" s="25"/>
      <c r="I22" s="26"/>
    </row>
    <row r="23" spans="1:9">
      <c r="A23" s="32"/>
      <c r="B23" s="29"/>
      <c r="C23" s="31"/>
      <c r="D23" s="30">
        <v>1</v>
      </c>
      <c r="E23" s="35"/>
      <c r="F23" s="25"/>
      <c r="G23" s="25"/>
      <c r="H23" s="25"/>
      <c r="I23" s="26"/>
    </row>
    <row r="24" spans="1:9">
      <c r="A24" s="32"/>
      <c r="B24" s="29"/>
      <c r="C24" s="31"/>
      <c r="D24" s="30">
        <v>1</v>
      </c>
      <c r="E24" s="35"/>
      <c r="F24" s="25"/>
      <c r="G24" s="25"/>
      <c r="H24" s="25"/>
      <c r="I24" s="26"/>
    </row>
    <row r="25" spans="1:9">
      <c r="A25" s="32"/>
      <c r="B25" s="29"/>
      <c r="C25" s="31"/>
      <c r="D25" s="30">
        <v>1</v>
      </c>
      <c r="E25" s="35"/>
      <c r="F25" s="25"/>
      <c r="G25" s="25"/>
      <c r="H25" s="25"/>
      <c r="I25" s="26"/>
    </row>
    <row r="26" spans="1:9">
      <c r="A26" s="32"/>
      <c r="B26" s="29"/>
      <c r="C26" s="31"/>
      <c r="D26" s="30">
        <v>1</v>
      </c>
      <c r="E26" s="35"/>
      <c r="F26" s="25"/>
      <c r="G26" s="25"/>
      <c r="H26" s="25"/>
      <c r="I26" s="26"/>
    </row>
    <row r="27" spans="1:9">
      <c r="A27" s="32"/>
      <c r="B27" s="29"/>
      <c r="C27" s="31"/>
      <c r="D27" s="30">
        <v>1</v>
      </c>
      <c r="E27" s="35"/>
      <c r="F27" s="25"/>
      <c r="G27" s="25"/>
      <c r="H27" s="25"/>
      <c r="I27" s="26"/>
    </row>
    <row r="28" spans="1:9">
      <c r="A28" s="32"/>
      <c r="B28" s="29"/>
      <c r="C28" s="31"/>
      <c r="D28" s="30">
        <v>1</v>
      </c>
      <c r="E28" s="35"/>
      <c r="F28" s="25"/>
      <c r="G28" s="25"/>
      <c r="H28" s="25"/>
      <c r="I28" s="26"/>
    </row>
    <row r="29" spans="1:9">
      <c r="A29" s="32"/>
      <c r="B29" s="29"/>
      <c r="C29" s="31"/>
      <c r="D29" s="30">
        <v>1</v>
      </c>
      <c r="E29" s="35"/>
      <c r="F29" s="25"/>
      <c r="G29" s="25"/>
      <c r="H29" s="25"/>
      <c r="I29" s="26"/>
    </row>
    <row r="30" spans="1:9">
      <c r="A30" s="32"/>
      <c r="B30" s="29"/>
      <c r="C30" s="31"/>
      <c r="D30" s="30">
        <v>1</v>
      </c>
      <c r="E30" s="35"/>
      <c r="F30" s="25"/>
      <c r="G30" s="25"/>
      <c r="H30" s="25"/>
      <c r="I30" s="26"/>
    </row>
    <row r="31" spans="1:9">
      <c r="A31" s="32"/>
      <c r="B31" s="29"/>
      <c r="C31" s="31"/>
      <c r="D31" s="30">
        <v>1</v>
      </c>
      <c r="E31" s="35"/>
      <c r="F31" s="25"/>
      <c r="G31" s="25"/>
      <c r="H31" s="25"/>
      <c r="I31" s="26"/>
    </row>
    <row r="32" spans="1:9">
      <c r="A32" s="32"/>
      <c r="B32" s="29"/>
      <c r="C32" s="31"/>
      <c r="D32" s="30">
        <v>1</v>
      </c>
      <c r="E32" s="35"/>
      <c r="F32" s="25"/>
      <c r="G32" s="25"/>
      <c r="H32" s="25"/>
      <c r="I32" s="26"/>
    </row>
    <row r="33" spans="1:9">
      <c r="A33" s="32"/>
      <c r="B33" s="29"/>
      <c r="C33" s="31"/>
      <c r="D33" s="30">
        <v>1</v>
      </c>
      <c r="E33" s="35"/>
      <c r="F33" s="25"/>
      <c r="G33" s="25"/>
      <c r="H33" s="25"/>
      <c r="I33" s="26"/>
    </row>
    <row r="34" spans="1:9">
      <c r="A34" s="32"/>
      <c r="B34" s="29"/>
      <c r="C34" s="31"/>
      <c r="D34" s="30">
        <v>1</v>
      </c>
      <c r="E34" s="35"/>
      <c r="F34" s="25"/>
      <c r="G34" s="25"/>
      <c r="H34" s="25"/>
      <c r="I34" s="26"/>
    </row>
    <row r="35" spans="1:9">
      <c r="A35" s="32"/>
      <c r="B35" s="29"/>
      <c r="C35" s="31"/>
      <c r="D35" s="30">
        <v>1</v>
      </c>
      <c r="E35" s="35"/>
      <c r="F35" s="25"/>
      <c r="G35" s="25"/>
      <c r="H35" s="25"/>
      <c r="I35" s="26"/>
    </row>
    <row r="36" spans="1:9">
      <c r="A36" s="32"/>
      <c r="B36" s="29"/>
      <c r="C36" s="31"/>
      <c r="D36" s="30">
        <v>1</v>
      </c>
      <c r="E36" s="35"/>
      <c r="F36" s="25" t="s">
        <v>129</v>
      </c>
      <c r="G36" s="25"/>
      <c r="H36" s="25"/>
      <c r="I36" s="26"/>
    </row>
    <row r="37" spans="1:9">
      <c r="A37" s="32"/>
      <c r="B37" s="29"/>
      <c r="C37" s="31"/>
      <c r="D37" s="30"/>
      <c r="E37" s="35"/>
      <c r="F37" s="25"/>
      <c r="G37" s="25"/>
      <c r="H37" s="25"/>
      <c r="I37" s="26"/>
    </row>
    <row r="38" spans="1:9">
      <c r="A38" s="32"/>
      <c r="B38" s="29"/>
      <c r="C38" s="31"/>
      <c r="D38" s="30"/>
      <c r="E38" s="35"/>
      <c r="F38" s="25"/>
      <c r="G38" s="25"/>
      <c r="H38" s="25"/>
      <c r="I38" s="26"/>
    </row>
    <row r="39" spans="1:9">
      <c r="A39" s="32"/>
      <c r="B39" s="29"/>
      <c r="C39" s="31"/>
      <c r="D39" s="30"/>
      <c r="E39" s="35"/>
      <c r="F39" s="25"/>
      <c r="G39" s="25"/>
      <c r="H39" s="25"/>
      <c r="I39" s="26"/>
    </row>
    <row r="40" spans="1:9">
      <c r="A40" s="32"/>
      <c r="B40" s="29"/>
      <c r="C40" s="31"/>
      <c r="D40" s="30"/>
      <c r="E40" s="35"/>
      <c r="F40" s="25"/>
      <c r="G40" s="25"/>
      <c r="H40" s="25"/>
      <c r="I40" s="26"/>
    </row>
    <row r="41" spans="1:9">
      <c r="A41" s="32"/>
      <c r="B41" s="29"/>
      <c r="C41" s="31"/>
      <c r="D41" s="30"/>
      <c r="E41" s="35"/>
      <c r="F41" s="25"/>
      <c r="G41" s="25"/>
      <c r="H41" s="25"/>
      <c r="I41" s="26"/>
    </row>
    <row r="42" spans="1:9">
      <c r="A42" s="32"/>
      <c r="B42" s="29"/>
      <c r="C42" s="31"/>
      <c r="D42" s="30"/>
      <c r="E42" s="35"/>
      <c r="F42" s="25"/>
      <c r="G42" s="25"/>
      <c r="H42" s="25"/>
      <c r="I42" s="26"/>
    </row>
    <row r="43" spans="1:9" ht="15.75" thickBot="1">
      <c r="A43" s="32"/>
      <c r="B43" s="29"/>
      <c r="C43" s="31"/>
      <c r="D43" s="30"/>
      <c r="E43" s="35"/>
      <c r="F43" s="25"/>
      <c r="G43" s="25"/>
      <c r="H43" s="25"/>
      <c r="I43" s="26"/>
    </row>
    <row r="44" spans="1:9" ht="15.75" thickBot="1">
      <c r="A44" s="598" t="s">
        <v>11</v>
      </c>
      <c r="B44" s="599"/>
      <c r="C44" s="599"/>
      <c r="D44" s="645">
        <f>SUM(D17:D43)</f>
        <v>20</v>
      </c>
      <c r="E44" s="646"/>
      <c r="F44" s="646"/>
      <c r="G44" s="646"/>
      <c r="H44" s="646"/>
      <c r="I44" s="647"/>
    </row>
  </sheetData>
  <mergeCells count="10">
    <mergeCell ref="A44:C44"/>
    <mergeCell ref="D44:I44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33" right="0.14000000000000001" top="0.17" bottom="0.17" header="0.25" footer="0.13"/>
  <pageSetup orientation="portrait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3:Q30"/>
  <sheetViews>
    <sheetView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26.140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1625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>
        <v>1</v>
      </c>
      <c r="B17" s="28">
        <v>45251</v>
      </c>
      <c r="C17" s="29" t="s">
        <v>1627</v>
      </c>
      <c r="D17" s="30">
        <v>1</v>
      </c>
      <c r="E17" s="35"/>
      <c r="F17" s="25"/>
      <c r="G17" s="25"/>
      <c r="H17" s="25"/>
      <c r="I17" s="26"/>
    </row>
    <row r="18" spans="1:9">
      <c r="A18" s="27">
        <v>2</v>
      </c>
      <c r="B18" s="28">
        <v>45297</v>
      </c>
      <c r="C18" s="56" t="s">
        <v>1626</v>
      </c>
      <c r="D18" s="30">
        <v>1</v>
      </c>
      <c r="E18" s="35" t="s">
        <v>106</v>
      </c>
      <c r="F18" s="25"/>
      <c r="G18" s="25"/>
      <c r="H18" s="25"/>
      <c r="I18" s="26"/>
    </row>
    <row r="19" spans="1:9">
      <c r="A19" s="32">
        <v>3</v>
      </c>
      <c r="B19" s="28">
        <v>45297</v>
      </c>
      <c r="C19" s="56" t="s">
        <v>1626</v>
      </c>
      <c r="D19" s="30">
        <v>1</v>
      </c>
      <c r="E19" s="35" t="s">
        <v>1679</v>
      </c>
      <c r="F19" s="25"/>
      <c r="G19" s="25"/>
      <c r="H19" s="25"/>
      <c r="I19" s="26"/>
    </row>
    <row r="20" spans="1:9">
      <c r="A20" s="32">
        <v>4</v>
      </c>
      <c r="B20" s="143">
        <v>45323</v>
      </c>
      <c r="C20" s="56" t="s">
        <v>1267</v>
      </c>
      <c r="D20" s="30">
        <v>1</v>
      </c>
      <c r="E20" s="35"/>
      <c r="F20" s="25"/>
      <c r="G20" s="25"/>
      <c r="H20" s="25"/>
      <c r="I20" s="26"/>
    </row>
    <row r="21" spans="1:9">
      <c r="A21" s="32"/>
      <c r="B21" s="29"/>
      <c r="C21" s="56"/>
      <c r="D21" s="30"/>
      <c r="E21" s="35"/>
      <c r="F21" s="25"/>
      <c r="G21" s="25"/>
      <c r="H21" s="25"/>
      <c r="I21" s="26"/>
    </row>
    <row r="22" spans="1:9">
      <c r="A22" s="32"/>
      <c r="B22" s="29"/>
      <c r="C22" s="56"/>
      <c r="D22" s="30"/>
      <c r="E22" s="35"/>
      <c r="F22" s="25"/>
      <c r="G22" s="25"/>
      <c r="H22" s="25"/>
      <c r="I22" s="26"/>
    </row>
    <row r="23" spans="1:9">
      <c r="A23" s="32"/>
      <c r="B23" s="29"/>
      <c r="C23" s="56"/>
      <c r="D23" s="30"/>
      <c r="E23" s="35"/>
      <c r="F23" s="25"/>
      <c r="G23" s="25"/>
      <c r="H23" s="25"/>
      <c r="I23" s="26"/>
    </row>
    <row r="24" spans="1:9">
      <c r="A24" s="32"/>
      <c r="B24" s="29"/>
      <c r="C24" s="56"/>
      <c r="D24" s="30"/>
      <c r="E24" s="35"/>
      <c r="F24" s="25"/>
      <c r="G24" s="25"/>
      <c r="H24" s="25"/>
      <c r="I24" s="26"/>
    </row>
    <row r="25" spans="1:9">
      <c r="A25" s="32"/>
      <c r="B25" s="29"/>
      <c r="C25" s="56"/>
      <c r="D25" s="30"/>
      <c r="E25" s="35"/>
      <c r="F25" s="25"/>
      <c r="G25" s="25"/>
      <c r="H25" s="25"/>
      <c r="I25" s="26"/>
    </row>
    <row r="26" spans="1:9">
      <c r="A26" s="32"/>
      <c r="B26" s="29"/>
      <c r="C26" s="56"/>
      <c r="D26" s="30"/>
      <c r="E26" s="35"/>
      <c r="F26" s="25"/>
      <c r="G26" s="25"/>
      <c r="H26" s="25"/>
      <c r="I26" s="26"/>
    </row>
    <row r="27" spans="1:9">
      <c r="A27" s="32"/>
      <c r="B27" s="29"/>
      <c r="C27" s="56"/>
      <c r="D27" s="30"/>
      <c r="E27" s="35"/>
      <c r="F27" s="25"/>
      <c r="G27" s="25"/>
      <c r="H27" s="25"/>
      <c r="I27" s="26"/>
    </row>
    <row r="28" spans="1:9">
      <c r="A28" s="32"/>
      <c r="B28" s="29"/>
      <c r="C28" s="56"/>
      <c r="D28" s="30"/>
      <c r="E28" s="35"/>
      <c r="F28" s="25"/>
      <c r="G28" s="25"/>
      <c r="H28" s="25"/>
      <c r="I28" s="26"/>
    </row>
    <row r="29" spans="1:9" ht="15.75" thickBot="1">
      <c r="A29" s="32"/>
      <c r="B29" s="29"/>
      <c r="C29" s="56"/>
      <c r="D29" s="30"/>
      <c r="E29" s="35"/>
      <c r="F29" s="25"/>
      <c r="G29" s="25"/>
      <c r="H29" s="25"/>
      <c r="I29" s="26"/>
    </row>
    <row r="30" spans="1:9" ht="15.75" thickBot="1">
      <c r="A30" s="598" t="s">
        <v>11</v>
      </c>
      <c r="B30" s="599"/>
      <c r="C30" s="599"/>
      <c r="D30" s="645">
        <f>SUM(D17:D29)</f>
        <v>4</v>
      </c>
      <c r="E30" s="646"/>
      <c r="F30" s="646"/>
      <c r="G30" s="646"/>
      <c r="H30" s="646"/>
      <c r="I30" s="647"/>
    </row>
  </sheetData>
  <mergeCells count="10">
    <mergeCell ref="A30:C30"/>
    <mergeCell ref="D30:I30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A3:Q30"/>
  <sheetViews>
    <sheetView topLeftCell="A4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115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/>
      <c r="B17" s="28"/>
      <c r="C17" s="29"/>
      <c r="D17" s="30"/>
      <c r="E17" s="35"/>
      <c r="F17" s="25"/>
      <c r="G17" s="25"/>
      <c r="H17" s="25"/>
      <c r="I17" s="26"/>
    </row>
    <row r="18" spans="1:9">
      <c r="A18" s="27"/>
      <c r="B18" s="28">
        <v>45297</v>
      </c>
      <c r="C18" s="31" t="s">
        <v>2477</v>
      </c>
      <c r="D18" s="30">
        <v>2</v>
      </c>
      <c r="E18" s="35"/>
      <c r="F18" s="25"/>
      <c r="G18" s="25"/>
      <c r="H18" s="25"/>
      <c r="I18" s="26"/>
    </row>
    <row r="19" spans="1:9">
      <c r="A19" s="32"/>
      <c r="B19" s="28"/>
      <c r="C19" s="31"/>
      <c r="D19" s="30"/>
      <c r="E19" s="35"/>
      <c r="F19" s="25"/>
      <c r="G19" s="25"/>
      <c r="H19" s="25"/>
      <c r="I19" s="26"/>
    </row>
    <row r="20" spans="1:9">
      <c r="A20" s="32"/>
      <c r="B20" s="29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 ht="15.75" thickBot="1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598" t="s">
        <v>11</v>
      </c>
      <c r="B30" s="599"/>
      <c r="C30" s="599"/>
      <c r="D30" s="645">
        <f>SUM(D17:D29)</f>
        <v>2</v>
      </c>
      <c r="E30" s="646"/>
      <c r="F30" s="646"/>
      <c r="G30" s="646"/>
      <c r="H30" s="646"/>
      <c r="I30" s="647"/>
    </row>
  </sheetData>
  <mergeCells count="10">
    <mergeCell ref="A30:C30"/>
    <mergeCell ref="D30:I30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S18"/>
  <sheetViews>
    <sheetView topLeftCell="A5" workbookViewId="0">
      <pane ySplit="7" topLeftCell="A12" activePane="bottomLeft" state="frozen"/>
      <selection activeCell="J34" sqref="J34"/>
      <selection pane="bottomLeft" activeCell="D12" sqref="D12"/>
    </sheetView>
  </sheetViews>
  <sheetFormatPr defaultColWidth="8.85546875" defaultRowHeight="15"/>
  <cols>
    <col min="1" max="1" width="3.28515625" customWidth="1"/>
    <col min="2" max="2" width="13.42578125" customWidth="1"/>
    <col min="3" max="3" width="17.42578125" customWidth="1"/>
    <col min="4" max="5" width="6.28515625" customWidth="1"/>
    <col min="6" max="7" width="11.7109375" customWidth="1"/>
    <col min="8" max="8" width="6.28515625" customWidth="1"/>
    <col min="9" max="9" width="11.7109375" customWidth="1"/>
    <col min="10" max="10" width="26" customWidth="1"/>
    <col min="11" max="11" width="23.28515625" customWidth="1"/>
    <col min="12" max="12" width="27.42578125" customWidth="1"/>
  </cols>
  <sheetData>
    <row r="2" spans="1:19">
      <c r="A2" s="1" t="s">
        <v>5</v>
      </c>
    </row>
    <row r="3" spans="1:19" ht="18.75">
      <c r="A3" s="563" t="s">
        <v>6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13"/>
      <c r="M3" s="13"/>
      <c r="N3" s="13"/>
      <c r="O3" s="13"/>
      <c r="P3" s="13"/>
      <c r="Q3" s="13"/>
      <c r="R3" s="13"/>
      <c r="S3" s="13"/>
    </row>
    <row r="4" spans="1:19">
      <c r="A4" s="1"/>
    </row>
    <row r="5" spans="1:19">
      <c r="A5" s="14" t="s">
        <v>12</v>
      </c>
      <c r="C5" t="s">
        <v>2598</v>
      </c>
    </row>
    <row r="6" spans="1:19">
      <c r="A6" s="14"/>
    </row>
    <row r="7" spans="1:19">
      <c r="A7" s="14" t="s">
        <v>8</v>
      </c>
      <c r="C7" t="s">
        <v>7</v>
      </c>
    </row>
    <row r="8" spans="1:19">
      <c r="A8" s="14"/>
    </row>
    <row r="9" spans="1:19">
      <c r="A9" s="14" t="s">
        <v>9</v>
      </c>
      <c r="C9" t="s">
        <v>2142</v>
      </c>
    </row>
    <row r="10" spans="1:19" ht="15.75" customHeight="1">
      <c r="A10" s="560" t="s">
        <v>0</v>
      </c>
      <c r="B10" s="560" t="s">
        <v>13</v>
      </c>
      <c r="C10" s="579" t="s">
        <v>14</v>
      </c>
      <c r="D10" s="559" t="s">
        <v>1774</v>
      </c>
      <c r="E10" s="559" t="s">
        <v>2078</v>
      </c>
      <c r="F10" s="559" t="s">
        <v>2550</v>
      </c>
      <c r="G10" s="559" t="s">
        <v>2381</v>
      </c>
      <c r="H10" s="559" t="s">
        <v>1776</v>
      </c>
      <c r="I10" s="560" t="s">
        <v>15</v>
      </c>
      <c r="J10" s="560"/>
      <c r="K10" s="560"/>
    </row>
    <row r="11" spans="1:19" ht="24.75" customHeight="1">
      <c r="A11" s="560"/>
      <c r="B11" s="560"/>
      <c r="C11" s="579"/>
      <c r="D11" s="559"/>
      <c r="E11" s="559"/>
      <c r="F11" s="559"/>
      <c r="G11" s="559"/>
      <c r="H11" s="559"/>
      <c r="I11" s="33" t="s">
        <v>1</v>
      </c>
      <c r="J11" s="33" t="s">
        <v>2115</v>
      </c>
      <c r="K11" s="33" t="s">
        <v>2333</v>
      </c>
    </row>
    <row r="12" spans="1:19" ht="15.75">
      <c r="A12" s="152">
        <v>1</v>
      </c>
      <c r="B12" s="321"/>
      <c r="C12" s="466" t="s">
        <v>1851</v>
      </c>
      <c r="D12" s="322">
        <v>2</v>
      </c>
      <c r="E12" s="480"/>
      <c r="F12" s="319"/>
      <c r="G12" s="319"/>
      <c r="H12" s="280"/>
      <c r="I12" s="268"/>
      <c r="J12" s="261"/>
      <c r="K12" s="278"/>
    </row>
    <row r="13" spans="1:19" ht="15.75">
      <c r="A13" s="152">
        <v>2</v>
      </c>
      <c r="B13" s="323"/>
      <c r="C13" s="467"/>
      <c r="D13" s="324"/>
      <c r="E13" s="480"/>
      <c r="F13" s="319"/>
      <c r="G13" s="319"/>
      <c r="H13" s="280"/>
      <c r="I13" s="268"/>
      <c r="J13" s="307"/>
      <c r="K13" s="278"/>
    </row>
    <row r="14" spans="1:19" ht="18.600000000000001" customHeight="1">
      <c r="A14" s="152">
        <v>3</v>
      </c>
      <c r="B14" s="325"/>
      <c r="C14" s="468"/>
      <c r="D14" s="322"/>
      <c r="E14" s="480"/>
      <c r="F14" s="319"/>
      <c r="G14" s="319"/>
      <c r="H14" s="258"/>
      <c r="I14" s="268"/>
      <c r="J14" s="260"/>
      <c r="K14" s="278"/>
    </row>
    <row r="15" spans="1:19">
      <c r="A15" s="284"/>
      <c r="B15" s="281"/>
      <c r="C15" s="469"/>
      <c r="D15" s="480"/>
      <c r="E15" s="320"/>
      <c r="F15" s="320"/>
      <c r="G15" s="320"/>
      <c r="H15" s="258"/>
      <c r="I15" s="291"/>
      <c r="J15" s="349"/>
      <c r="K15" s="260"/>
    </row>
    <row r="16" spans="1:19">
      <c r="A16" s="284"/>
      <c r="B16" s="281"/>
      <c r="C16" s="469"/>
      <c r="D16" s="480"/>
      <c r="E16" s="320"/>
      <c r="F16" s="320"/>
      <c r="G16" s="320"/>
      <c r="H16" s="258"/>
      <c r="I16" s="291"/>
      <c r="J16" s="349"/>
      <c r="K16" s="260"/>
    </row>
    <row r="17" spans="1:11">
      <c r="A17" s="156"/>
      <c r="B17" s="281"/>
      <c r="C17" s="470"/>
      <c r="D17" s="481"/>
      <c r="E17" s="320"/>
      <c r="F17" s="320"/>
      <c r="G17" s="320"/>
      <c r="H17" s="258"/>
      <c r="I17" s="291"/>
      <c r="J17" s="349"/>
      <c r="K17" s="260"/>
    </row>
    <row r="18" spans="1:11">
      <c r="A18" s="561" t="s">
        <v>11</v>
      </c>
      <c r="B18" s="561"/>
      <c r="C18" s="561"/>
      <c r="D18" s="258">
        <f>SUM(D12:D17)</f>
        <v>2</v>
      </c>
      <c r="E18" s="258">
        <f>SUM(E12:E17)</f>
        <v>0</v>
      </c>
      <c r="F18" s="258">
        <f>SUM(F15:F17)</f>
        <v>0</v>
      </c>
      <c r="G18" s="258">
        <f>SUM(G12:G17)</f>
        <v>0</v>
      </c>
      <c r="H18" s="260">
        <f>D18-E18-F18</f>
        <v>2</v>
      </c>
      <c r="I18" s="282"/>
      <c r="J18" s="260"/>
      <c r="K18" s="258"/>
    </row>
  </sheetData>
  <mergeCells count="11">
    <mergeCell ref="A18:C18"/>
    <mergeCell ref="A3:K3"/>
    <mergeCell ref="A10:A11"/>
    <mergeCell ref="B10:B11"/>
    <mergeCell ref="C10:C11"/>
    <mergeCell ref="D10:D11"/>
    <mergeCell ref="E10:E11"/>
    <mergeCell ref="F10:F11"/>
    <mergeCell ref="G10:G11"/>
    <mergeCell ref="H10:H11"/>
    <mergeCell ref="I10:K10"/>
  </mergeCells>
  <pageMargins left="0.7" right="0.7" top="0.75" bottom="0.75" header="0.3" footer="0.3"/>
  <pageSetup orientation="portrait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A3:Q30"/>
  <sheetViews>
    <sheetView topLeftCell="A13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116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/>
      <c r="B17" s="28"/>
      <c r="C17" s="29"/>
      <c r="D17" s="30"/>
      <c r="E17" s="35"/>
      <c r="F17" s="25"/>
      <c r="G17" s="25"/>
      <c r="H17" s="25"/>
      <c r="I17" s="26"/>
    </row>
    <row r="18" spans="1:9">
      <c r="A18" s="27"/>
      <c r="B18" s="28">
        <v>45297</v>
      </c>
      <c r="C18" s="31"/>
      <c r="D18" s="30">
        <v>1</v>
      </c>
      <c r="E18" s="35"/>
      <c r="F18" s="25"/>
      <c r="G18" s="25"/>
      <c r="H18" s="25"/>
      <c r="I18" s="26"/>
    </row>
    <row r="19" spans="1:9">
      <c r="A19" s="32"/>
      <c r="B19" s="28"/>
      <c r="C19" s="31"/>
      <c r="D19" s="30"/>
      <c r="E19" s="35"/>
      <c r="F19" s="25"/>
      <c r="G19" s="25"/>
      <c r="H19" s="25"/>
      <c r="I19" s="26"/>
    </row>
    <row r="20" spans="1:9">
      <c r="A20" s="32"/>
      <c r="B20" s="29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 ht="15.75" thickBot="1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598" t="s">
        <v>11</v>
      </c>
      <c r="B30" s="599"/>
      <c r="C30" s="599"/>
      <c r="D30" s="645">
        <f>SUM(D17:D29)</f>
        <v>1</v>
      </c>
      <c r="E30" s="646"/>
      <c r="F30" s="646"/>
      <c r="G30" s="646"/>
      <c r="H30" s="646"/>
      <c r="I30" s="647"/>
    </row>
  </sheetData>
  <mergeCells count="10">
    <mergeCell ref="A30:C30"/>
    <mergeCell ref="D30:I30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3:Q30"/>
  <sheetViews>
    <sheetView topLeftCell="A4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1650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/>
      <c r="B17" s="28">
        <v>45318</v>
      </c>
      <c r="C17" s="29"/>
      <c r="D17" s="30">
        <v>2</v>
      </c>
      <c r="E17" s="35"/>
      <c r="F17" s="25" t="s">
        <v>1651</v>
      </c>
      <c r="G17" s="25"/>
      <c r="H17" s="25"/>
      <c r="I17" s="26"/>
    </row>
    <row r="18" spans="1:9">
      <c r="A18" s="27"/>
      <c r="B18" s="28"/>
      <c r="C18" s="31"/>
      <c r="D18" s="30"/>
      <c r="E18" s="35"/>
      <c r="F18" s="25"/>
      <c r="G18" s="25"/>
      <c r="H18" s="25"/>
      <c r="I18" s="26"/>
    </row>
    <row r="19" spans="1:9">
      <c r="A19" s="32"/>
      <c r="B19" s="28"/>
      <c r="C19" s="31"/>
      <c r="D19" s="30"/>
      <c r="E19" s="35"/>
      <c r="F19" s="25"/>
      <c r="G19" s="25"/>
      <c r="H19" s="25"/>
      <c r="I19" s="26"/>
    </row>
    <row r="20" spans="1:9">
      <c r="A20" s="32"/>
      <c r="B20" s="29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 ht="15.75" thickBot="1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598" t="s">
        <v>11</v>
      </c>
      <c r="B30" s="599"/>
      <c r="C30" s="599"/>
      <c r="D30" s="645">
        <f>SUM(D17:D29)</f>
        <v>2</v>
      </c>
      <c r="E30" s="646"/>
      <c r="F30" s="646"/>
      <c r="G30" s="646"/>
      <c r="H30" s="646"/>
      <c r="I30" s="647"/>
    </row>
  </sheetData>
  <mergeCells count="10">
    <mergeCell ref="A30:C30"/>
    <mergeCell ref="D30:I30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3:Q30"/>
  <sheetViews>
    <sheetView topLeftCell="A10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7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/>
      <c r="B17" s="28"/>
      <c r="C17" s="29"/>
      <c r="D17" s="30"/>
      <c r="E17" s="35"/>
      <c r="F17" s="25"/>
      <c r="G17" s="25"/>
      <c r="H17" s="25"/>
      <c r="I17" s="26"/>
    </row>
    <row r="18" spans="1:9">
      <c r="A18" s="27"/>
      <c r="B18" s="28"/>
      <c r="C18" s="31"/>
      <c r="D18" s="30"/>
      <c r="E18" s="35"/>
      <c r="F18" s="25"/>
      <c r="G18" s="25"/>
      <c r="H18" s="25"/>
      <c r="I18" s="26"/>
    </row>
    <row r="19" spans="1:9">
      <c r="A19" s="32"/>
      <c r="B19" s="28"/>
      <c r="C19" s="31"/>
      <c r="D19" s="30"/>
      <c r="E19" s="35"/>
      <c r="F19" s="25"/>
      <c r="G19" s="25"/>
      <c r="H19" s="25"/>
      <c r="I19" s="26"/>
    </row>
    <row r="20" spans="1:9">
      <c r="A20" s="32"/>
      <c r="B20" s="29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 ht="15.75" thickBot="1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598" t="s">
        <v>11</v>
      </c>
      <c r="B30" s="599"/>
      <c r="C30" s="599"/>
      <c r="D30" s="645">
        <f>SUM(D17:D29)</f>
        <v>0</v>
      </c>
      <c r="E30" s="646"/>
      <c r="F30" s="646"/>
      <c r="G30" s="646"/>
      <c r="H30" s="646"/>
      <c r="I30" s="647"/>
    </row>
  </sheetData>
  <mergeCells count="10">
    <mergeCell ref="A30:C30"/>
    <mergeCell ref="D30:I30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3:Q30"/>
  <sheetViews>
    <sheetView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7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/>
      <c r="B17" s="28"/>
      <c r="C17" s="29"/>
      <c r="D17" s="30"/>
      <c r="E17" s="35"/>
      <c r="F17" s="25"/>
      <c r="G17" s="25"/>
      <c r="H17" s="25"/>
      <c r="I17" s="26"/>
    </row>
    <row r="18" spans="1:9">
      <c r="A18" s="27"/>
      <c r="B18" s="28"/>
      <c r="C18" s="31"/>
      <c r="D18" s="30"/>
      <c r="E18" s="35"/>
      <c r="F18" s="25"/>
      <c r="G18" s="25"/>
      <c r="H18" s="25"/>
      <c r="I18" s="26"/>
    </row>
    <row r="19" spans="1:9">
      <c r="A19" s="32"/>
      <c r="B19" s="28"/>
      <c r="C19" s="31"/>
      <c r="D19" s="30"/>
      <c r="E19" s="35"/>
      <c r="F19" s="25"/>
      <c r="G19" s="25"/>
      <c r="H19" s="25"/>
      <c r="I19" s="26"/>
    </row>
    <row r="20" spans="1:9">
      <c r="A20" s="32"/>
      <c r="B20" s="29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 ht="15.75" thickBot="1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598" t="s">
        <v>11</v>
      </c>
      <c r="B30" s="599"/>
      <c r="C30" s="599"/>
      <c r="D30" s="645">
        <f>SUM(D17:D29)</f>
        <v>0</v>
      </c>
      <c r="E30" s="646"/>
      <c r="F30" s="646"/>
      <c r="G30" s="646"/>
      <c r="H30" s="646"/>
      <c r="I30" s="647"/>
    </row>
  </sheetData>
  <mergeCells count="10">
    <mergeCell ref="A30:C30"/>
    <mergeCell ref="D30:I30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3:Q30"/>
  <sheetViews>
    <sheetView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11.28515625" customWidth="1"/>
    <col min="4" max="4" width="7" customWidth="1"/>
    <col min="5" max="5" width="16.5703125" customWidth="1"/>
    <col min="6" max="7" width="16.42578125" customWidth="1"/>
    <col min="8" max="9" width="9.7109375" customWidth="1"/>
  </cols>
  <sheetData>
    <row r="3" spans="1:17">
      <c r="A3" t="s">
        <v>4</v>
      </c>
    </row>
    <row r="5" spans="1:17">
      <c r="A5" s="1" t="s">
        <v>5</v>
      </c>
    </row>
    <row r="6" spans="1:1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13"/>
      <c r="K6" s="13"/>
      <c r="L6" s="13"/>
      <c r="M6" s="13"/>
      <c r="N6" s="13"/>
      <c r="O6" s="13"/>
      <c r="P6" s="13"/>
      <c r="Q6" s="13"/>
    </row>
    <row r="7" spans="1:17">
      <c r="A7" s="1"/>
    </row>
    <row r="8" spans="1:17">
      <c r="A8" s="14" t="s">
        <v>12</v>
      </c>
      <c r="C8" t="s">
        <v>7</v>
      </c>
    </row>
    <row r="9" spans="1:17">
      <c r="A9" s="14"/>
    </row>
    <row r="10" spans="1:17">
      <c r="A10" s="14" t="s">
        <v>8</v>
      </c>
      <c r="C10" t="s">
        <v>7</v>
      </c>
    </row>
    <row r="11" spans="1:17">
      <c r="A11" s="14"/>
    </row>
    <row r="12" spans="1:17">
      <c r="A12" s="14" t="s">
        <v>9</v>
      </c>
      <c r="C12" t="s">
        <v>10</v>
      </c>
    </row>
    <row r="13" spans="1:17" ht="15.75">
      <c r="A13" s="564"/>
      <c r="B13" s="564"/>
      <c r="C13" s="564"/>
      <c r="D13" s="564"/>
      <c r="E13" s="564"/>
      <c r="F13" s="564"/>
      <c r="G13" s="564"/>
      <c r="H13" s="564"/>
      <c r="I13" s="564"/>
    </row>
    <row r="14" spans="1:17" ht="15.75" customHeight="1">
      <c r="A14" s="596" t="s">
        <v>0</v>
      </c>
      <c r="B14" s="565" t="s">
        <v>13</v>
      </c>
      <c r="C14" s="585" t="s">
        <v>14</v>
      </c>
      <c r="D14" s="565" t="s">
        <v>2</v>
      </c>
      <c r="E14" s="560" t="s">
        <v>15</v>
      </c>
      <c r="F14" s="560"/>
      <c r="G14" s="560"/>
      <c r="H14" s="560" t="s">
        <v>20</v>
      </c>
      <c r="I14" s="560"/>
    </row>
    <row r="15" spans="1:17" ht="24.75" customHeight="1">
      <c r="A15" s="597"/>
      <c r="B15" s="566"/>
      <c r="C15" s="586"/>
      <c r="D15" s="566"/>
      <c r="E15" s="33" t="s">
        <v>1</v>
      </c>
      <c r="F15" s="33" t="s">
        <v>16</v>
      </c>
      <c r="G15" s="33" t="s">
        <v>17</v>
      </c>
      <c r="H15" s="33" t="s">
        <v>19</v>
      </c>
      <c r="I15" s="33" t="s">
        <v>18</v>
      </c>
    </row>
    <row r="16" spans="1:17" ht="15.75">
      <c r="A16" s="15"/>
      <c r="B16" s="16"/>
      <c r="C16" s="17"/>
      <c r="D16" s="18"/>
      <c r="E16" s="19"/>
      <c r="F16" s="19"/>
      <c r="G16" s="19"/>
      <c r="H16" s="19"/>
      <c r="I16" s="20"/>
    </row>
    <row r="17" spans="1:9">
      <c r="A17" s="27"/>
      <c r="B17" s="28"/>
      <c r="C17" s="29"/>
      <c r="D17" s="30"/>
      <c r="E17" s="35"/>
      <c r="F17" s="25"/>
      <c r="G17" s="25"/>
      <c r="H17" s="25"/>
      <c r="I17" s="26"/>
    </row>
    <row r="18" spans="1:9">
      <c r="A18" s="27"/>
      <c r="B18" s="28"/>
      <c r="C18" s="31"/>
      <c r="D18" s="30"/>
      <c r="E18" s="35"/>
      <c r="F18" s="25"/>
      <c r="G18" s="25"/>
      <c r="H18" s="25"/>
      <c r="I18" s="26"/>
    </row>
    <row r="19" spans="1:9">
      <c r="A19" s="32"/>
      <c r="B19" s="28"/>
      <c r="C19" s="31"/>
      <c r="D19" s="30"/>
      <c r="E19" s="35"/>
      <c r="F19" s="25"/>
      <c r="G19" s="25"/>
      <c r="H19" s="25"/>
      <c r="I19" s="26"/>
    </row>
    <row r="20" spans="1:9">
      <c r="A20" s="32"/>
      <c r="B20" s="29"/>
      <c r="C20" s="31"/>
      <c r="D20" s="30"/>
      <c r="E20" s="35"/>
      <c r="F20" s="25"/>
      <c r="G20" s="25"/>
      <c r="H20" s="25"/>
      <c r="I20" s="26"/>
    </row>
    <row r="21" spans="1:9">
      <c r="A21" s="32"/>
      <c r="B21" s="29"/>
      <c r="C21" s="31"/>
      <c r="D21" s="30"/>
      <c r="E21" s="35"/>
      <c r="F21" s="25"/>
      <c r="G21" s="25"/>
      <c r="H21" s="25"/>
      <c r="I21" s="26"/>
    </row>
    <row r="22" spans="1:9">
      <c r="A22" s="32"/>
      <c r="B22" s="29"/>
      <c r="C22" s="31"/>
      <c r="D22" s="30"/>
      <c r="E22" s="35"/>
      <c r="F22" s="25"/>
      <c r="G22" s="25"/>
      <c r="H22" s="25"/>
      <c r="I22" s="26"/>
    </row>
    <row r="23" spans="1:9">
      <c r="A23" s="32"/>
      <c r="B23" s="29"/>
      <c r="C23" s="31"/>
      <c r="D23" s="30"/>
      <c r="E23" s="35"/>
      <c r="F23" s="25"/>
      <c r="G23" s="25"/>
      <c r="H23" s="25"/>
      <c r="I23" s="26"/>
    </row>
    <row r="24" spans="1:9">
      <c r="A24" s="32"/>
      <c r="B24" s="29"/>
      <c r="C24" s="31"/>
      <c r="D24" s="30"/>
      <c r="E24" s="35"/>
      <c r="F24" s="25"/>
      <c r="G24" s="25"/>
      <c r="H24" s="25"/>
      <c r="I24" s="26"/>
    </row>
    <row r="25" spans="1:9">
      <c r="A25" s="32"/>
      <c r="B25" s="29"/>
      <c r="C25" s="31"/>
      <c r="D25" s="30"/>
      <c r="E25" s="35"/>
      <c r="F25" s="25"/>
      <c r="G25" s="25"/>
      <c r="H25" s="25"/>
      <c r="I25" s="26"/>
    </row>
    <row r="26" spans="1:9">
      <c r="A26" s="32"/>
      <c r="B26" s="29"/>
      <c r="C26" s="31"/>
      <c r="D26" s="30"/>
      <c r="E26" s="35"/>
      <c r="F26" s="25"/>
      <c r="G26" s="25"/>
      <c r="H26" s="25"/>
      <c r="I26" s="26"/>
    </row>
    <row r="27" spans="1:9">
      <c r="A27" s="32"/>
      <c r="B27" s="29"/>
      <c r="C27" s="31"/>
      <c r="D27" s="30"/>
      <c r="E27" s="35"/>
      <c r="F27" s="25"/>
      <c r="G27" s="25"/>
      <c r="H27" s="25"/>
      <c r="I27" s="26"/>
    </row>
    <row r="28" spans="1:9">
      <c r="A28" s="32"/>
      <c r="B28" s="29"/>
      <c r="C28" s="31"/>
      <c r="D28" s="30"/>
      <c r="E28" s="35"/>
      <c r="F28" s="25"/>
      <c r="G28" s="25"/>
      <c r="H28" s="25"/>
      <c r="I28" s="26"/>
    </row>
    <row r="29" spans="1:9" ht="15.75" thickBot="1">
      <c r="A29" s="32"/>
      <c r="B29" s="29"/>
      <c r="C29" s="31"/>
      <c r="D29" s="30"/>
      <c r="E29" s="35"/>
      <c r="F29" s="25"/>
      <c r="G29" s="25"/>
      <c r="H29" s="25"/>
      <c r="I29" s="26"/>
    </row>
    <row r="30" spans="1:9" ht="15.75" thickBot="1">
      <c r="A30" s="598" t="s">
        <v>11</v>
      </c>
      <c r="B30" s="599"/>
      <c r="C30" s="599"/>
      <c r="D30" s="645">
        <f>SUM(D17:D29)</f>
        <v>0</v>
      </c>
      <c r="E30" s="646"/>
      <c r="F30" s="646"/>
      <c r="G30" s="646"/>
      <c r="H30" s="646"/>
      <c r="I30" s="647"/>
    </row>
  </sheetData>
  <mergeCells count="10">
    <mergeCell ref="A30:C30"/>
    <mergeCell ref="D30:I30"/>
    <mergeCell ref="A6:I6"/>
    <mergeCell ref="A13:I13"/>
    <mergeCell ref="A14:A15"/>
    <mergeCell ref="B14:B15"/>
    <mergeCell ref="C14:C15"/>
    <mergeCell ref="D14:D15"/>
    <mergeCell ref="E14:G14"/>
    <mergeCell ref="H14:I14"/>
  </mergeCells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2:N37"/>
  <sheetViews>
    <sheetView workbookViewId="0">
      <selection activeCell="J34" sqref="J34"/>
    </sheetView>
  </sheetViews>
  <sheetFormatPr defaultRowHeight="15"/>
  <cols>
    <col min="1" max="1" width="5.7109375" customWidth="1"/>
    <col min="2" max="2" width="16.42578125" customWidth="1"/>
    <col min="3" max="4" width="14.7109375" customWidth="1"/>
    <col min="5" max="5" width="25.7109375" customWidth="1"/>
    <col min="6" max="6" width="14.140625" customWidth="1"/>
  </cols>
  <sheetData>
    <row r="2" spans="1:14" ht="18.75">
      <c r="A2" s="563" t="s">
        <v>6</v>
      </c>
      <c r="B2" s="563"/>
      <c r="C2" s="563"/>
      <c r="D2" s="563"/>
      <c r="E2" s="563"/>
      <c r="F2" s="563"/>
      <c r="G2" s="13"/>
      <c r="H2" s="13"/>
      <c r="I2" s="13"/>
      <c r="J2" s="13"/>
      <c r="K2" s="13"/>
      <c r="L2" s="13"/>
      <c r="M2" s="13"/>
      <c r="N2" s="13"/>
    </row>
    <row r="3" spans="1:14">
      <c r="A3" s="1"/>
    </row>
    <row r="4" spans="1:14">
      <c r="A4" s="14" t="s">
        <v>1685</v>
      </c>
    </row>
    <row r="5" spans="1:14">
      <c r="A5" s="14"/>
    </row>
    <row r="6" spans="1:14">
      <c r="A6" s="14" t="s">
        <v>8</v>
      </c>
    </row>
    <row r="7" spans="1:14">
      <c r="A7" s="14"/>
    </row>
    <row r="8" spans="1:14">
      <c r="A8" s="14" t="s">
        <v>9</v>
      </c>
    </row>
    <row r="9" spans="1:14" ht="15.75">
      <c r="A9" s="610"/>
      <c r="B9" s="610"/>
      <c r="C9" s="610"/>
      <c r="D9" s="610"/>
      <c r="E9" s="610"/>
      <c r="F9" s="610"/>
    </row>
    <row r="10" spans="1:14" ht="15.75" customHeight="1">
      <c r="A10" s="650" t="s">
        <v>0</v>
      </c>
      <c r="B10" s="650" t="s">
        <v>1682</v>
      </c>
      <c r="C10" s="651" t="s">
        <v>2</v>
      </c>
      <c r="D10" s="651" t="s">
        <v>1683</v>
      </c>
      <c r="E10" s="651" t="s">
        <v>1689</v>
      </c>
      <c r="F10" s="650" t="s">
        <v>1684</v>
      </c>
    </row>
    <row r="11" spans="1:14" ht="24.75" customHeight="1">
      <c r="A11" s="650"/>
      <c r="B11" s="650"/>
      <c r="C11" s="651"/>
      <c r="D11" s="651"/>
      <c r="E11" s="651"/>
      <c r="F11" s="650"/>
    </row>
    <row r="12" spans="1:14" ht="21.6" customHeight="1">
      <c r="A12" s="152"/>
      <c r="B12" s="153"/>
      <c r="C12" s="154"/>
      <c r="D12" s="154"/>
      <c r="E12" s="154"/>
      <c r="F12" s="155"/>
    </row>
    <row r="13" spans="1:14" ht="21.6" customHeight="1">
      <c r="A13" s="152"/>
      <c r="B13" s="153"/>
      <c r="C13" s="154"/>
      <c r="D13" s="154"/>
      <c r="E13" s="154"/>
      <c r="F13" s="155"/>
    </row>
    <row r="14" spans="1:14" ht="21.6" customHeight="1">
      <c r="A14" s="152"/>
      <c r="B14" s="153"/>
      <c r="C14" s="154"/>
      <c r="D14" s="154"/>
      <c r="E14" s="154"/>
      <c r="F14" s="155"/>
    </row>
    <row r="15" spans="1:14" ht="21.6" customHeight="1">
      <c r="A15" s="152"/>
      <c r="B15" s="153"/>
      <c r="C15" s="154"/>
      <c r="D15" s="154"/>
      <c r="E15" s="154"/>
      <c r="F15" s="155"/>
    </row>
    <row r="16" spans="1:14" ht="21.6" customHeight="1">
      <c r="A16" s="152"/>
      <c r="B16" s="153"/>
      <c r="C16" s="154"/>
      <c r="D16" s="154"/>
      <c r="E16" s="154"/>
      <c r="F16" s="155"/>
    </row>
    <row r="17" spans="1:6" ht="21.6" customHeight="1">
      <c r="A17" s="152"/>
      <c r="B17" s="153"/>
      <c r="C17" s="154"/>
      <c r="D17" s="154"/>
      <c r="E17" s="154"/>
      <c r="F17" s="155"/>
    </row>
    <row r="18" spans="1:6" ht="21.6" customHeight="1">
      <c r="A18" s="152"/>
      <c r="B18" s="153"/>
      <c r="C18" s="154"/>
      <c r="D18" s="154"/>
      <c r="E18" s="154"/>
      <c r="F18" s="155"/>
    </row>
    <row r="19" spans="1:6" ht="21.6" customHeight="1">
      <c r="A19" s="152"/>
      <c r="B19" s="153"/>
      <c r="C19" s="154"/>
      <c r="D19" s="154"/>
      <c r="E19" s="154"/>
      <c r="F19" s="155"/>
    </row>
    <row r="20" spans="1:6" ht="21.6" customHeight="1">
      <c r="A20" s="152"/>
      <c r="B20" s="153"/>
      <c r="C20" s="154"/>
      <c r="D20" s="154"/>
      <c r="E20" s="154"/>
      <c r="F20" s="155"/>
    </row>
    <row r="21" spans="1:6" ht="21.6" customHeight="1">
      <c r="A21" s="152"/>
      <c r="B21" s="153"/>
      <c r="C21" s="154"/>
      <c r="D21" s="154"/>
      <c r="E21" s="154"/>
      <c r="F21" s="155"/>
    </row>
    <row r="22" spans="1:6" ht="21.6" customHeight="1">
      <c r="A22" s="152"/>
      <c r="B22" s="153"/>
      <c r="C22" s="154"/>
      <c r="D22" s="154"/>
      <c r="E22" s="154"/>
      <c r="F22" s="155"/>
    </row>
    <row r="23" spans="1:6" ht="21.6" customHeight="1">
      <c r="A23" s="152"/>
      <c r="B23" s="153"/>
      <c r="C23" s="154"/>
      <c r="D23" s="154"/>
      <c r="E23" s="154"/>
      <c r="F23" s="155"/>
    </row>
    <row r="24" spans="1:6" ht="21.6" customHeight="1">
      <c r="A24" s="152"/>
      <c r="B24" s="153"/>
      <c r="C24" s="154"/>
      <c r="D24" s="154"/>
      <c r="E24" s="154"/>
      <c r="F24" s="155"/>
    </row>
    <row r="25" spans="1:6" ht="21.6" customHeight="1">
      <c r="A25" s="152"/>
      <c r="B25" s="153"/>
      <c r="C25" s="154"/>
      <c r="D25" s="154"/>
      <c r="E25" s="154"/>
      <c r="F25" s="155"/>
    </row>
    <row r="26" spans="1:6" ht="21.6" customHeight="1">
      <c r="A26" s="152"/>
      <c r="B26" s="153"/>
      <c r="C26" s="154"/>
      <c r="D26" s="154"/>
      <c r="E26" s="154"/>
      <c r="F26" s="155"/>
    </row>
    <row r="27" spans="1:6" ht="21.6" customHeight="1">
      <c r="A27" s="152"/>
      <c r="B27" s="153"/>
      <c r="C27" s="154"/>
      <c r="D27" s="154"/>
      <c r="E27" s="154"/>
      <c r="F27" s="155"/>
    </row>
    <row r="28" spans="1:6" ht="21.6" customHeight="1">
      <c r="A28" s="152"/>
      <c r="B28" s="153"/>
      <c r="C28" s="154"/>
      <c r="D28" s="154"/>
      <c r="E28" s="154"/>
      <c r="F28" s="155"/>
    </row>
    <row r="29" spans="1:6" ht="21.6" customHeight="1">
      <c r="A29" s="152"/>
      <c r="B29" s="153"/>
      <c r="C29" s="154"/>
      <c r="D29" s="154"/>
      <c r="E29" s="154"/>
      <c r="F29" s="155"/>
    </row>
    <row r="30" spans="1:6" ht="21.6" customHeight="1">
      <c r="A30" s="152"/>
      <c r="B30" s="153"/>
      <c r="C30" s="154"/>
      <c r="D30" s="154"/>
      <c r="E30" s="154"/>
      <c r="F30" s="155"/>
    </row>
    <row r="31" spans="1:6" ht="21.6" customHeight="1">
      <c r="A31" s="152"/>
      <c r="B31" s="153"/>
      <c r="C31" s="154"/>
      <c r="D31" s="154"/>
      <c r="E31" s="154"/>
      <c r="F31" s="155"/>
    </row>
    <row r="32" spans="1:6" ht="21.6" customHeight="1">
      <c r="A32" s="156"/>
      <c r="B32" s="157"/>
      <c r="C32" s="158"/>
      <c r="D32" s="158"/>
      <c r="E32" s="158"/>
      <c r="F32" s="159"/>
    </row>
    <row r="33" spans="1:6" ht="21.6" customHeight="1">
      <c r="A33" s="156"/>
      <c r="B33" s="157"/>
      <c r="C33" s="158"/>
      <c r="D33" s="158"/>
      <c r="E33" s="158"/>
      <c r="F33" s="159"/>
    </row>
    <row r="34" spans="1:6" ht="21.6" customHeight="1">
      <c r="A34" s="156"/>
      <c r="B34" s="157"/>
      <c r="C34" s="158"/>
      <c r="D34" s="158"/>
      <c r="E34" s="158"/>
      <c r="F34" s="159"/>
    </row>
    <row r="35" spans="1:6" ht="21.6" customHeight="1">
      <c r="A35" s="156"/>
      <c r="B35" s="157"/>
      <c r="C35" s="158"/>
      <c r="D35" s="158"/>
      <c r="E35" s="158"/>
      <c r="F35" s="159"/>
    </row>
    <row r="36" spans="1:6" ht="21.6" customHeight="1">
      <c r="A36" s="156"/>
      <c r="B36" s="157"/>
      <c r="C36" s="158"/>
      <c r="D36" s="158"/>
      <c r="E36" s="158"/>
      <c r="F36" s="159"/>
    </row>
    <row r="37" spans="1:6" ht="21.6" customHeight="1">
      <c r="A37" s="156"/>
      <c r="B37" s="157"/>
      <c r="C37" s="158"/>
      <c r="D37" s="158"/>
      <c r="E37" s="158"/>
      <c r="F37" s="159"/>
    </row>
  </sheetData>
  <mergeCells count="8">
    <mergeCell ref="A2:F2"/>
    <mergeCell ref="A9:F9"/>
    <mergeCell ref="A10:A11"/>
    <mergeCell ref="B10:B11"/>
    <mergeCell ref="F10:F11"/>
    <mergeCell ref="C10:C11"/>
    <mergeCell ref="D10:D11"/>
    <mergeCell ref="E10:E11"/>
  </mergeCells>
  <pageMargins left="0.7" right="0.7" top="0.26" bottom="0.26" header="0.15" footer="0.17"/>
  <pageSetup orientation="portrait" horizontalDpi="1200" verticalDpi="1200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dimension ref="A2:M47"/>
  <sheetViews>
    <sheetView workbookViewId="0">
      <selection activeCell="J34" sqref="J34"/>
    </sheetView>
  </sheetViews>
  <sheetFormatPr defaultRowHeight="15"/>
  <cols>
    <col min="1" max="1" width="4.140625" customWidth="1"/>
    <col min="2" max="2" width="35.5703125" customWidth="1"/>
    <col min="3" max="3" width="11.28515625" customWidth="1"/>
    <col min="4" max="4" width="8.140625" customWidth="1"/>
    <col min="5" max="5" width="14.140625" customWidth="1"/>
    <col min="6" max="6" width="13.140625" customWidth="1"/>
    <col min="7" max="7" width="15.85546875" customWidth="1"/>
  </cols>
  <sheetData>
    <row r="2" spans="1:13">
      <c r="A2" s="1" t="s">
        <v>59</v>
      </c>
      <c r="B2" s="1"/>
    </row>
    <row r="3" spans="1:13" ht="18.75">
      <c r="A3" s="563" t="s">
        <v>61</v>
      </c>
      <c r="B3" s="563"/>
      <c r="C3" s="563"/>
      <c r="D3" s="563"/>
      <c r="E3" s="563"/>
      <c r="F3" s="563"/>
      <c r="G3" s="563"/>
      <c r="H3" s="13"/>
      <c r="I3" s="13"/>
      <c r="J3" s="13"/>
      <c r="K3" s="13"/>
      <c r="L3" s="13"/>
      <c r="M3" s="13"/>
    </row>
    <row r="4" spans="1:13" ht="16.5" thickBot="1">
      <c r="A4" s="610"/>
      <c r="B4" s="610"/>
      <c r="C4" s="610"/>
      <c r="D4" s="610"/>
      <c r="E4" s="610"/>
      <c r="F4" s="610"/>
      <c r="G4" s="610"/>
    </row>
    <row r="5" spans="1:13" ht="33.6" customHeight="1">
      <c r="A5" s="611" t="s">
        <v>0</v>
      </c>
      <c r="B5" s="613" t="s">
        <v>62</v>
      </c>
      <c r="C5" s="617" t="s">
        <v>60</v>
      </c>
      <c r="D5" s="617" t="s">
        <v>63</v>
      </c>
      <c r="E5" s="652" t="s">
        <v>15</v>
      </c>
      <c r="F5" s="653"/>
      <c r="G5" s="654"/>
    </row>
    <row r="6" spans="1:13" ht="19.899999999999999" customHeight="1">
      <c r="A6" s="597"/>
      <c r="B6" s="566"/>
      <c r="C6" s="586"/>
      <c r="D6" s="586"/>
      <c r="E6" s="33" t="s">
        <v>1</v>
      </c>
      <c r="F6" s="33" t="s">
        <v>16</v>
      </c>
      <c r="G6" s="33" t="s">
        <v>17</v>
      </c>
    </row>
    <row r="7" spans="1:13" ht="15.75">
      <c r="A7" s="42"/>
      <c r="B7" s="15"/>
      <c r="C7" s="17"/>
      <c r="D7" s="17"/>
      <c r="E7" s="19"/>
      <c r="F7" s="19"/>
      <c r="G7" s="19"/>
    </row>
    <row r="8" spans="1:13" ht="15.75">
      <c r="A8" s="41"/>
      <c r="B8" s="38"/>
      <c r="C8" s="39"/>
      <c r="D8" s="39"/>
      <c r="E8" s="40"/>
      <c r="F8" s="40"/>
      <c r="G8" s="40"/>
    </row>
    <row r="9" spans="1:13" ht="15.75">
      <c r="A9" s="41"/>
      <c r="B9" s="38"/>
      <c r="C9" s="39"/>
      <c r="D9" s="39"/>
      <c r="E9" s="40"/>
      <c r="F9" s="40"/>
      <c r="G9" s="40"/>
    </row>
    <row r="10" spans="1:13" ht="15.75">
      <c r="A10" s="41"/>
      <c r="B10" s="38"/>
      <c r="C10" s="39"/>
      <c r="D10" s="39"/>
      <c r="E10" s="40"/>
      <c r="F10" s="40"/>
      <c r="G10" s="40"/>
    </row>
    <row r="11" spans="1:13" ht="15.75">
      <c r="A11" s="41"/>
      <c r="B11" s="38"/>
      <c r="C11" s="39"/>
      <c r="D11" s="39"/>
      <c r="E11" s="40"/>
      <c r="F11" s="40"/>
      <c r="G11" s="40"/>
    </row>
    <row r="12" spans="1:13" ht="15.75">
      <c r="A12" s="41"/>
      <c r="B12" s="38"/>
      <c r="C12" s="39"/>
      <c r="D12" s="39"/>
      <c r="E12" s="40"/>
      <c r="F12" s="40"/>
      <c r="G12" s="40"/>
    </row>
    <row r="13" spans="1:13" ht="15.75">
      <c r="A13" s="41"/>
      <c r="B13" s="38"/>
      <c r="C13" s="39"/>
      <c r="D13" s="39"/>
      <c r="E13" s="40"/>
      <c r="F13" s="40"/>
      <c r="G13" s="40"/>
    </row>
    <row r="14" spans="1:13" ht="15.75">
      <c r="A14" s="41"/>
      <c r="B14" s="38"/>
      <c r="C14" s="39"/>
      <c r="D14" s="39"/>
      <c r="E14" s="40"/>
      <c r="F14" s="40"/>
      <c r="G14" s="40"/>
    </row>
    <row r="15" spans="1:13" ht="15.75">
      <c r="A15" s="41"/>
      <c r="B15" s="38"/>
      <c r="C15" s="39"/>
      <c r="D15" s="39"/>
      <c r="E15" s="40"/>
      <c r="F15" s="40"/>
      <c r="G15" s="40"/>
    </row>
    <row r="16" spans="1:13" ht="15.75">
      <c r="A16" s="41"/>
      <c r="B16" s="38"/>
      <c r="C16" s="39"/>
      <c r="D16" s="39"/>
      <c r="E16" s="40"/>
      <c r="F16" s="40"/>
      <c r="G16" s="40"/>
    </row>
    <row r="17" spans="1:7" ht="15.75">
      <c r="A17" s="41"/>
      <c r="B17" s="38"/>
      <c r="C17" s="39"/>
      <c r="D17" s="39"/>
      <c r="E17" s="40"/>
      <c r="F17" s="40"/>
      <c r="G17" s="40"/>
    </row>
    <row r="18" spans="1:7" ht="15.75">
      <c r="A18" s="41"/>
      <c r="B18" s="38"/>
      <c r="C18" s="39"/>
      <c r="D18" s="39"/>
      <c r="E18" s="40"/>
      <c r="F18" s="40"/>
      <c r="G18" s="40"/>
    </row>
    <row r="19" spans="1:7" ht="15.75">
      <c r="A19" s="41"/>
      <c r="B19" s="38"/>
      <c r="C19" s="39"/>
      <c r="D19" s="39"/>
      <c r="E19" s="40"/>
      <c r="F19" s="40"/>
      <c r="G19" s="40"/>
    </row>
    <row r="20" spans="1:7" ht="15.75">
      <c r="A20" s="41"/>
      <c r="B20" s="38"/>
      <c r="C20" s="39"/>
      <c r="D20" s="39"/>
      <c r="E20" s="40"/>
      <c r="F20" s="40"/>
      <c r="G20" s="40"/>
    </row>
    <row r="21" spans="1:7" ht="15.75">
      <c r="A21" s="41"/>
      <c r="B21" s="38"/>
      <c r="C21" s="39"/>
      <c r="D21" s="39"/>
      <c r="E21" s="40"/>
      <c r="F21" s="40"/>
      <c r="G21" s="40"/>
    </row>
    <row r="22" spans="1:7" ht="15.75">
      <c r="A22" s="41"/>
      <c r="B22" s="38"/>
      <c r="C22" s="39"/>
      <c r="D22" s="39"/>
      <c r="E22" s="40"/>
      <c r="F22" s="40"/>
      <c r="G22" s="40"/>
    </row>
    <row r="23" spans="1:7" ht="15.75">
      <c r="A23" s="41"/>
      <c r="B23" s="38"/>
      <c r="C23" s="39"/>
      <c r="D23" s="39"/>
      <c r="E23" s="40"/>
      <c r="F23" s="40"/>
      <c r="G23" s="40"/>
    </row>
    <row r="24" spans="1:7" ht="15.75">
      <c r="A24" s="41"/>
      <c r="B24" s="38"/>
      <c r="C24" s="39"/>
      <c r="D24" s="39"/>
      <c r="E24" s="40"/>
      <c r="F24" s="40"/>
      <c r="G24" s="40"/>
    </row>
    <row r="25" spans="1:7" ht="15.75">
      <c r="A25" s="41"/>
      <c r="B25" s="38"/>
      <c r="C25" s="39"/>
      <c r="D25" s="39"/>
      <c r="E25" s="40"/>
      <c r="F25" s="40"/>
      <c r="G25" s="40"/>
    </row>
    <row r="26" spans="1:7" ht="15.75">
      <c r="A26" s="41"/>
      <c r="B26" s="38"/>
      <c r="C26" s="39"/>
      <c r="D26" s="39"/>
      <c r="E26" s="40"/>
      <c r="F26" s="40"/>
      <c r="G26" s="40"/>
    </row>
    <row r="27" spans="1:7" ht="15.75">
      <c r="A27" s="41"/>
      <c r="B27" s="38"/>
      <c r="C27" s="39"/>
      <c r="D27" s="39"/>
      <c r="E27" s="40"/>
      <c r="F27" s="40"/>
      <c r="G27" s="40"/>
    </row>
    <row r="28" spans="1:7" ht="15.75">
      <c r="A28" s="41"/>
      <c r="B28" s="38"/>
      <c r="C28" s="39"/>
      <c r="D28" s="39"/>
      <c r="E28" s="40"/>
      <c r="F28" s="40"/>
      <c r="G28" s="40"/>
    </row>
    <row r="29" spans="1:7" ht="15.75">
      <c r="A29" s="41"/>
      <c r="B29" s="38"/>
      <c r="C29" s="39"/>
      <c r="D29" s="39"/>
      <c r="E29" s="40"/>
      <c r="F29" s="40"/>
      <c r="G29" s="40"/>
    </row>
    <row r="30" spans="1:7" ht="15.75">
      <c r="A30" s="41"/>
      <c r="B30" s="38"/>
      <c r="C30" s="39"/>
      <c r="D30" s="39"/>
      <c r="E30" s="40"/>
      <c r="F30" s="40"/>
      <c r="G30" s="40"/>
    </row>
    <row r="31" spans="1:7" ht="15.75">
      <c r="A31" s="41"/>
      <c r="B31" s="38"/>
      <c r="C31" s="39"/>
      <c r="D31" s="39"/>
      <c r="E31" s="40"/>
      <c r="F31" s="40"/>
      <c r="G31" s="40"/>
    </row>
    <row r="32" spans="1:7" ht="15.75">
      <c r="A32" s="41"/>
      <c r="B32" s="38"/>
      <c r="C32" s="39"/>
      <c r="D32" s="39"/>
      <c r="E32" s="40"/>
      <c r="F32" s="40"/>
      <c r="G32" s="40"/>
    </row>
    <row r="33" spans="1:7" ht="15.75">
      <c r="A33" s="41"/>
      <c r="B33" s="38"/>
      <c r="C33" s="39"/>
      <c r="D33" s="39"/>
      <c r="E33" s="40"/>
      <c r="F33" s="40"/>
      <c r="G33" s="40"/>
    </row>
    <row r="34" spans="1:7" ht="15.75">
      <c r="A34" s="41"/>
      <c r="B34" s="38"/>
      <c r="C34" s="39"/>
      <c r="D34" s="39"/>
      <c r="E34" s="40"/>
      <c r="F34" s="40"/>
      <c r="G34" s="40"/>
    </row>
    <row r="35" spans="1:7" ht="15.75">
      <c r="A35" s="41"/>
      <c r="B35" s="38"/>
      <c r="C35" s="39"/>
      <c r="D35" s="39"/>
      <c r="E35" s="40"/>
      <c r="F35" s="40"/>
      <c r="G35" s="40"/>
    </row>
    <row r="36" spans="1:7" ht="15.75">
      <c r="A36" s="41"/>
      <c r="B36" s="38"/>
      <c r="C36" s="39"/>
      <c r="D36" s="39"/>
      <c r="E36" s="40"/>
      <c r="F36" s="40"/>
      <c r="G36" s="40"/>
    </row>
    <row r="37" spans="1:7" ht="15.75">
      <c r="A37" s="41"/>
      <c r="B37" s="38"/>
      <c r="C37" s="39"/>
      <c r="D37" s="39"/>
      <c r="E37" s="40"/>
      <c r="F37" s="40"/>
      <c r="G37" s="40"/>
    </row>
    <row r="38" spans="1:7" ht="15.75">
      <c r="A38" s="41"/>
      <c r="B38" s="38"/>
      <c r="C38" s="39"/>
      <c r="D38" s="39"/>
      <c r="E38" s="40"/>
      <c r="F38" s="40"/>
      <c r="G38" s="40"/>
    </row>
    <row r="39" spans="1:7" ht="15.75">
      <c r="A39" s="41"/>
      <c r="B39" s="38"/>
      <c r="C39" s="39"/>
      <c r="D39" s="39"/>
      <c r="E39" s="40"/>
      <c r="F39" s="40"/>
      <c r="G39" s="40"/>
    </row>
    <row r="40" spans="1:7" ht="15.75">
      <c r="A40" s="41"/>
      <c r="B40" s="38"/>
      <c r="C40" s="39"/>
      <c r="D40" s="39"/>
      <c r="E40" s="40"/>
      <c r="F40" s="40"/>
      <c r="G40" s="40"/>
    </row>
    <row r="41" spans="1:7" ht="15.75">
      <c r="A41" s="41"/>
      <c r="B41" s="38"/>
      <c r="C41" s="39"/>
      <c r="D41" s="39"/>
      <c r="E41" s="40"/>
      <c r="F41" s="40"/>
      <c r="G41" s="40"/>
    </row>
    <row r="42" spans="1:7" ht="15.75">
      <c r="A42" s="41"/>
      <c r="B42" s="38"/>
      <c r="C42" s="39"/>
      <c r="D42" s="39"/>
      <c r="E42" s="40"/>
      <c r="F42" s="40"/>
      <c r="G42" s="40"/>
    </row>
    <row r="43" spans="1:7" ht="15.75">
      <c r="A43" s="41"/>
      <c r="B43" s="38"/>
      <c r="C43" s="39"/>
      <c r="D43" s="39"/>
      <c r="E43" s="40"/>
      <c r="F43" s="40"/>
      <c r="G43" s="40"/>
    </row>
    <row r="44" spans="1:7" ht="15.75">
      <c r="A44" s="41"/>
      <c r="B44" s="38"/>
      <c r="C44" s="39"/>
      <c r="D44" s="39"/>
      <c r="E44" s="40"/>
      <c r="F44" s="40"/>
      <c r="G44" s="40"/>
    </row>
    <row r="45" spans="1:7" ht="15.75">
      <c r="A45" s="41"/>
      <c r="B45" s="38"/>
      <c r="C45" s="39"/>
      <c r="D45" s="39"/>
      <c r="E45" s="40"/>
      <c r="F45" s="40"/>
      <c r="G45" s="40"/>
    </row>
    <row r="46" spans="1:7" ht="15.75">
      <c r="A46" s="41"/>
      <c r="B46" s="38"/>
      <c r="C46" s="39"/>
      <c r="D46" s="36"/>
      <c r="E46" s="37"/>
      <c r="F46" s="37"/>
      <c r="G46" s="37"/>
    </row>
    <row r="47" spans="1:7" ht="15.75" thickBot="1">
      <c r="A47" s="43"/>
      <c r="B47" s="44"/>
      <c r="C47" s="45"/>
      <c r="D47" s="45"/>
      <c r="E47" s="46"/>
      <c r="F47" s="47"/>
      <c r="G47" s="47"/>
    </row>
  </sheetData>
  <mergeCells count="7">
    <mergeCell ref="A3:G3"/>
    <mergeCell ref="A4:G4"/>
    <mergeCell ref="A5:A6"/>
    <mergeCell ref="B5:B6"/>
    <mergeCell ref="C5:C6"/>
    <mergeCell ref="D5:D6"/>
    <mergeCell ref="E5:G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S18"/>
  <sheetViews>
    <sheetView topLeftCell="A5" workbookViewId="0">
      <pane ySplit="7" topLeftCell="A12" activePane="bottomLeft" state="frozen"/>
      <selection activeCell="J34" sqref="J34"/>
      <selection pane="bottomLeft" activeCell="D12" sqref="D12"/>
    </sheetView>
  </sheetViews>
  <sheetFormatPr defaultColWidth="8.85546875" defaultRowHeight="15"/>
  <cols>
    <col min="1" max="1" width="3.28515625" customWidth="1"/>
    <col min="2" max="2" width="13.42578125" customWidth="1"/>
    <col min="3" max="3" width="17.42578125" customWidth="1"/>
    <col min="4" max="5" width="6.28515625" customWidth="1"/>
    <col min="6" max="7" width="11.7109375" customWidth="1"/>
    <col min="8" max="8" width="6.28515625" customWidth="1"/>
    <col min="9" max="9" width="11.7109375" customWidth="1"/>
    <col min="10" max="10" width="26" customWidth="1"/>
    <col min="11" max="11" width="23.28515625" customWidth="1"/>
    <col min="12" max="12" width="27.42578125" customWidth="1"/>
  </cols>
  <sheetData>
    <row r="2" spans="1:19">
      <c r="A2" s="1" t="s">
        <v>5</v>
      </c>
    </row>
    <row r="3" spans="1:19" ht="18.75">
      <c r="A3" s="563" t="s">
        <v>6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13"/>
      <c r="M3" s="13"/>
      <c r="N3" s="13"/>
      <c r="O3" s="13"/>
      <c r="P3" s="13"/>
      <c r="Q3" s="13"/>
      <c r="R3" s="13"/>
      <c r="S3" s="13"/>
    </row>
    <row r="4" spans="1:19">
      <c r="A4" s="1"/>
    </row>
    <row r="5" spans="1:19">
      <c r="A5" s="14" t="s">
        <v>12</v>
      </c>
      <c r="C5" t="s">
        <v>2597</v>
      </c>
    </row>
    <row r="6" spans="1:19">
      <c r="A6" s="14"/>
    </row>
    <row r="7" spans="1:19">
      <c r="A7" s="14" t="s">
        <v>8</v>
      </c>
      <c r="C7" t="s">
        <v>7</v>
      </c>
    </row>
    <row r="8" spans="1:19">
      <c r="A8" s="14"/>
    </row>
    <row r="9" spans="1:19">
      <c r="A9" s="14" t="s">
        <v>9</v>
      </c>
      <c r="C9" t="s">
        <v>2142</v>
      </c>
    </row>
    <row r="10" spans="1:19" ht="15.75" customHeight="1">
      <c r="A10" s="560" t="s">
        <v>0</v>
      </c>
      <c r="B10" s="560" t="s">
        <v>13</v>
      </c>
      <c r="C10" s="579" t="s">
        <v>14</v>
      </c>
      <c r="D10" s="559" t="s">
        <v>1774</v>
      </c>
      <c r="E10" s="559" t="s">
        <v>2078</v>
      </c>
      <c r="F10" s="559" t="s">
        <v>2550</v>
      </c>
      <c r="G10" s="559" t="s">
        <v>2381</v>
      </c>
      <c r="H10" s="559" t="s">
        <v>1776</v>
      </c>
      <c r="I10" s="560" t="s">
        <v>15</v>
      </c>
      <c r="J10" s="560"/>
      <c r="K10" s="560"/>
    </row>
    <row r="11" spans="1:19" ht="24.75" customHeight="1">
      <c r="A11" s="560"/>
      <c r="B11" s="560"/>
      <c r="C11" s="579"/>
      <c r="D11" s="559"/>
      <c r="E11" s="559"/>
      <c r="F11" s="559"/>
      <c r="G11" s="559"/>
      <c r="H11" s="559"/>
      <c r="I11" s="33" t="s">
        <v>1</v>
      </c>
      <c r="J11" s="33" t="s">
        <v>2115</v>
      </c>
      <c r="K11" s="33" t="s">
        <v>2333</v>
      </c>
    </row>
    <row r="12" spans="1:19" ht="15.75">
      <c r="A12" s="152">
        <v>1</v>
      </c>
      <c r="B12" s="321"/>
      <c r="C12" s="466" t="s">
        <v>1845</v>
      </c>
      <c r="D12" s="322">
        <v>2</v>
      </c>
      <c r="E12" s="480"/>
      <c r="F12" s="319"/>
      <c r="G12" s="319"/>
      <c r="H12" s="280"/>
      <c r="I12" s="268"/>
      <c r="J12" s="261"/>
      <c r="K12" s="278"/>
    </row>
    <row r="13" spans="1:19" ht="15.75">
      <c r="A13" s="152">
        <v>2</v>
      </c>
      <c r="B13" s="323"/>
      <c r="C13" s="467"/>
      <c r="D13" s="324"/>
      <c r="E13" s="480"/>
      <c r="F13" s="319"/>
      <c r="G13" s="319"/>
      <c r="H13" s="280"/>
      <c r="I13" s="268"/>
      <c r="J13" s="307"/>
      <c r="K13" s="278"/>
    </row>
    <row r="14" spans="1:19" ht="18.600000000000001" customHeight="1">
      <c r="A14" s="152">
        <v>3</v>
      </c>
      <c r="B14" s="325"/>
      <c r="C14" s="468"/>
      <c r="D14" s="322"/>
      <c r="E14" s="480"/>
      <c r="F14" s="319"/>
      <c r="G14" s="319"/>
      <c r="H14" s="258"/>
      <c r="I14" s="268"/>
      <c r="J14" s="260"/>
      <c r="K14" s="278"/>
    </row>
    <row r="15" spans="1:19">
      <c r="A15" s="284"/>
      <c r="B15" s="281"/>
      <c r="C15" s="469"/>
      <c r="D15" s="480"/>
      <c r="E15" s="320"/>
      <c r="F15" s="320"/>
      <c r="G15" s="320"/>
      <c r="H15" s="258"/>
      <c r="I15" s="291"/>
      <c r="J15" s="349"/>
      <c r="K15" s="260"/>
    </row>
    <row r="16" spans="1:19">
      <c r="A16" s="284"/>
      <c r="B16" s="281"/>
      <c r="C16" s="469"/>
      <c r="D16" s="480"/>
      <c r="E16" s="320"/>
      <c r="F16" s="320"/>
      <c r="G16" s="320"/>
      <c r="H16" s="258"/>
      <c r="I16" s="291"/>
      <c r="J16" s="349"/>
      <c r="K16" s="260"/>
    </row>
    <row r="17" spans="1:11">
      <c r="A17" s="156"/>
      <c r="B17" s="281"/>
      <c r="C17" s="470"/>
      <c r="D17" s="481"/>
      <c r="E17" s="320"/>
      <c r="F17" s="320"/>
      <c r="G17" s="320"/>
      <c r="H17" s="258"/>
      <c r="I17" s="291"/>
      <c r="J17" s="349"/>
      <c r="K17" s="260"/>
    </row>
    <row r="18" spans="1:11">
      <c r="A18" s="561" t="s">
        <v>11</v>
      </c>
      <c r="B18" s="561"/>
      <c r="C18" s="561"/>
      <c r="D18" s="258">
        <f>SUM(D12:D17)</f>
        <v>2</v>
      </c>
      <c r="E18" s="258">
        <f>SUM(E12:E17)</f>
        <v>0</v>
      </c>
      <c r="F18" s="258">
        <f>SUM(F15:F17)</f>
        <v>0</v>
      </c>
      <c r="G18" s="258">
        <f>SUM(G12:G17)</f>
        <v>0</v>
      </c>
      <c r="H18" s="260">
        <f>D18-E18-F18</f>
        <v>2</v>
      </c>
      <c r="I18" s="282"/>
      <c r="J18" s="260"/>
      <c r="K18" s="258"/>
    </row>
  </sheetData>
  <mergeCells count="11">
    <mergeCell ref="A18:C18"/>
    <mergeCell ref="A3:K3"/>
    <mergeCell ref="A10:A11"/>
    <mergeCell ref="B10:B11"/>
    <mergeCell ref="C10:C11"/>
    <mergeCell ref="D10:D11"/>
    <mergeCell ref="E10:E11"/>
    <mergeCell ref="F10:F11"/>
    <mergeCell ref="G10:G11"/>
    <mergeCell ref="H10:H11"/>
    <mergeCell ref="I10:K10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S18"/>
  <sheetViews>
    <sheetView topLeftCell="A5" workbookViewId="0">
      <pane ySplit="7" topLeftCell="A12" activePane="bottomLeft" state="frozen"/>
      <selection activeCell="J34" sqref="J34"/>
      <selection pane="bottomLeft" activeCell="D12" sqref="D12"/>
    </sheetView>
  </sheetViews>
  <sheetFormatPr defaultColWidth="8.85546875" defaultRowHeight="15"/>
  <cols>
    <col min="1" max="1" width="3.28515625" customWidth="1"/>
    <col min="2" max="2" width="13.42578125" customWidth="1"/>
    <col min="3" max="3" width="17.42578125" customWidth="1"/>
    <col min="4" max="5" width="6.28515625" customWidth="1"/>
    <col min="6" max="7" width="11.7109375" customWidth="1"/>
    <col min="8" max="8" width="6.28515625" customWidth="1"/>
    <col min="9" max="9" width="11.7109375" customWidth="1"/>
    <col min="10" max="10" width="26" customWidth="1"/>
    <col min="11" max="11" width="23.28515625" customWidth="1"/>
    <col min="12" max="12" width="27.42578125" customWidth="1"/>
  </cols>
  <sheetData>
    <row r="2" spans="1:19">
      <c r="A2" s="1" t="s">
        <v>5</v>
      </c>
    </row>
    <row r="3" spans="1:19" ht="18.75">
      <c r="A3" s="563" t="s">
        <v>6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13"/>
      <c r="M3" s="13"/>
      <c r="N3" s="13"/>
      <c r="O3" s="13"/>
      <c r="P3" s="13"/>
      <c r="Q3" s="13"/>
      <c r="R3" s="13"/>
      <c r="S3" s="13"/>
    </row>
    <row r="4" spans="1:19">
      <c r="A4" s="1"/>
    </row>
    <row r="5" spans="1:19">
      <c r="A5" s="14" t="s">
        <v>12</v>
      </c>
      <c r="C5" t="s">
        <v>2596</v>
      </c>
    </row>
    <row r="6" spans="1:19">
      <c r="A6" s="14"/>
    </row>
    <row r="7" spans="1:19">
      <c r="A7" s="14" t="s">
        <v>8</v>
      </c>
      <c r="C7" t="s">
        <v>7</v>
      </c>
    </row>
    <row r="8" spans="1:19">
      <c r="A8" s="14"/>
    </row>
    <row r="9" spans="1:19">
      <c r="A9" s="14" t="s">
        <v>9</v>
      </c>
      <c r="C9" t="s">
        <v>2142</v>
      </c>
    </row>
    <row r="10" spans="1:19" ht="15.75" customHeight="1">
      <c r="A10" s="560" t="s">
        <v>0</v>
      </c>
      <c r="B10" s="560" t="s">
        <v>13</v>
      </c>
      <c r="C10" s="579" t="s">
        <v>14</v>
      </c>
      <c r="D10" s="559" t="s">
        <v>1774</v>
      </c>
      <c r="E10" s="559" t="s">
        <v>2078</v>
      </c>
      <c r="F10" s="559" t="s">
        <v>2550</v>
      </c>
      <c r="G10" s="559" t="s">
        <v>2381</v>
      </c>
      <c r="H10" s="559" t="s">
        <v>1776</v>
      </c>
      <c r="I10" s="560" t="s">
        <v>15</v>
      </c>
      <c r="J10" s="560"/>
      <c r="K10" s="560"/>
    </row>
    <row r="11" spans="1:19" ht="24.75" customHeight="1">
      <c r="A11" s="560"/>
      <c r="B11" s="560"/>
      <c r="C11" s="579"/>
      <c r="D11" s="559"/>
      <c r="E11" s="559"/>
      <c r="F11" s="559"/>
      <c r="G11" s="559"/>
      <c r="H11" s="559"/>
      <c r="I11" s="33" t="s">
        <v>1</v>
      </c>
      <c r="J11" s="33" t="s">
        <v>2115</v>
      </c>
      <c r="K11" s="33" t="s">
        <v>2333</v>
      </c>
    </row>
    <row r="12" spans="1:19" ht="15.75">
      <c r="A12" s="152">
        <v>1</v>
      </c>
      <c r="B12" s="321"/>
      <c r="C12" s="466" t="s">
        <v>1845</v>
      </c>
      <c r="D12" s="322">
        <v>2</v>
      </c>
      <c r="E12" s="480"/>
      <c r="F12" s="319"/>
      <c r="G12" s="319"/>
      <c r="H12" s="280"/>
      <c r="I12" s="268"/>
      <c r="J12" s="261"/>
      <c r="K12" s="278"/>
    </row>
    <row r="13" spans="1:19" ht="15.75">
      <c r="A13" s="152">
        <v>2</v>
      </c>
      <c r="B13" s="323"/>
      <c r="C13" s="467"/>
      <c r="D13" s="324"/>
      <c r="E13" s="480"/>
      <c r="F13" s="319"/>
      <c r="G13" s="319"/>
      <c r="H13" s="280"/>
      <c r="I13" s="268"/>
      <c r="J13" s="307"/>
      <c r="K13" s="278"/>
    </row>
    <row r="14" spans="1:19" ht="18.600000000000001" customHeight="1">
      <c r="A14" s="152">
        <v>3</v>
      </c>
      <c r="B14" s="325"/>
      <c r="C14" s="468"/>
      <c r="D14" s="322"/>
      <c r="E14" s="480"/>
      <c r="F14" s="319"/>
      <c r="G14" s="319"/>
      <c r="H14" s="258"/>
      <c r="I14" s="268"/>
      <c r="J14" s="260"/>
      <c r="K14" s="278"/>
    </row>
    <row r="15" spans="1:19">
      <c r="A15" s="284"/>
      <c r="B15" s="281"/>
      <c r="C15" s="469"/>
      <c r="D15" s="480"/>
      <c r="E15" s="320"/>
      <c r="F15" s="320"/>
      <c r="G15" s="320"/>
      <c r="H15" s="258"/>
      <c r="I15" s="291"/>
      <c r="J15" s="349"/>
      <c r="K15" s="260"/>
    </row>
    <row r="16" spans="1:19">
      <c r="A16" s="284"/>
      <c r="B16" s="281"/>
      <c r="C16" s="469"/>
      <c r="D16" s="480"/>
      <c r="E16" s="320"/>
      <c r="F16" s="320"/>
      <c r="G16" s="320"/>
      <c r="H16" s="258"/>
      <c r="I16" s="291"/>
      <c r="J16" s="349"/>
      <c r="K16" s="260"/>
    </row>
    <row r="17" spans="1:11">
      <c r="A17" s="156"/>
      <c r="B17" s="281"/>
      <c r="C17" s="470"/>
      <c r="D17" s="481"/>
      <c r="E17" s="320"/>
      <c r="F17" s="320"/>
      <c r="G17" s="320"/>
      <c r="H17" s="258"/>
      <c r="I17" s="291"/>
      <c r="J17" s="349"/>
      <c r="K17" s="260"/>
    </row>
    <row r="18" spans="1:11">
      <c r="A18" s="561" t="s">
        <v>11</v>
      </c>
      <c r="B18" s="561"/>
      <c r="C18" s="561"/>
      <c r="D18" s="258">
        <f>SUM(D12:D17)</f>
        <v>2</v>
      </c>
      <c r="E18" s="258">
        <f>SUM(E12:E17)</f>
        <v>0</v>
      </c>
      <c r="F18" s="258">
        <f>SUM(F15:F17)</f>
        <v>0</v>
      </c>
      <c r="G18" s="258">
        <f>SUM(G12:G17)</f>
        <v>0</v>
      </c>
      <c r="H18" s="260">
        <f>D18-E18-F18</f>
        <v>2</v>
      </c>
      <c r="I18" s="282"/>
      <c r="J18" s="260"/>
      <c r="K18" s="258"/>
    </row>
  </sheetData>
  <mergeCells count="11">
    <mergeCell ref="A18:C18"/>
    <mergeCell ref="A3:K3"/>
    <mergeCell ref="A10:A11"/>
    <mergeCell ref="B10:B11"/>
    <mergeCell ref="C10:C11"/>
    <mergeCell ref="D10:D11"/>
    <mergeCell ref="E10:E11"/>
    <mergeCell ref="F10:F11"/>
    <mergeCell ref="G10:G11"/>
    <mergeCell ref="H10:H11"/>
    <mergeCell ref="I10:K10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S18"/>
  <sheetViews>
    <sheetView topLeftCell="A5" workbookViewId="0">
      <pane ySplit="7" topLeftCell="A12" activePane="bottomLeft" state="frozen"/>
      <selection activeCell="J34" sqref="J34"/>
      <selection pane="bottomLeft" activeCell="D12" sqref="D12"/>
    </sheetView>
  </sheetViews>
  <sheetFormatPr defaultColWidth="8.85546875" defaultRowHeight="15"/>
  <cols>
    <col min="1" max="1" width="3.28515625" customWidth="1"/>
    <col min="2" max="2" width="13.42578125" customWidth="1"/>
    <col min="3" max="3" width="17.42578125" customWidth="1"/>
    <col min="4" max="5" width="6.28515625" customWidth="1"/>
    <col min="6" max="7" width="11.7109375" customWidth="1"/>
    <col min="8" max="8" width="6.28515625" customWidth="1"/>
    <col min="9" max="9" width="11.7109375" customWidth="1"/>
    <col min="10" max="10" width="26" customWidth="1"/>
    <col min="11" max="11" width="23.28515625" customWidth="1"/>
    <col min="12" max="12" width="27.42578125" customWidth="1"/>
  </cols>
  <sheetData>
    <row r="2" spans="1:19">
      <c r="A2" s="1" t="s">
        <v>5</v>
      </c>
    </row>
    <row r="3" spans="1:19" ht="18.75">
      <c r="A3" s="563" t="s">
        <v>6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13"/>
      <c r="M3" s="13"/>
      <c r="N3" s="13"/>
      <c r="O3" s="13"/>
      <c r="P3" s="13"/>
      <c r="Q3" s="13"/>
      <c r="R3" s="13"/>
      <c r="S3" s="13"/>
    </row>
    <row r="4" spans="1:19">
      <c r="A4" s="1"/>
    </row>
    <row r="5" spans="1:19">
      <c r="A5" s="14" t="s">
        <v>12</v>
      </c>
      <c r="C5" t="s">
        <v>2595</v>
      </c>
    </row>
    <row r="6" spans="1:19">
      <c r="A6" s="14"/>
    </row>
    <row r="7" spans="1:19">
      <c r="A7" s="14" t="s">
        <v>8</v>
      </c>
      <c r="C7" t="s">
        <v>7</v>
      </c>
    </row>
    <row r="8" spans="1:19">
      <c r="A8" s="14"/>
    </row>
    <row r="9" spans="1:19">
      <c r="A9" s="14" t="s">
        <v>9</v>
      </c>
      <c r="C9" t="s">
        <v>2142</v>
      </c>
    </row>
    <row r="10" spans="1:19" ht="15.75" customHeight="1">
      <c r="A10" s="560" t="s">
        <v>0</v>
      </c>
      <c r="B10" s="560" t="s">
        <v>13</v>
      </c>
      <c r="C10" s="579" t="s">
        <v>14</v>
      </c>
      <c r="D10" s="559" t="s">
        <v>1774</v>
      </c>
      <c r="E10" s="559" t="s">
        <v>2078</v>
      </c>
      <c r="F10" s="559" t="s">
        <v>2550</v>
      </c>
      <c r="G10" s="559" t="s">
        <v>2381</v>
      </c>
      <c r="H10" s="559" t="s">
        <v>1776</v>
      </c>
      <c r="I10" s="560" t="s">
        <v>15</v>
      </c>
      <c r="J10" s="560"/>
      <c r="K10" s="560"/>
    </row>
    <row r="11" spans="1:19" ht="24.75" customHeight="1">
      <c r="A11" s="560"/>
      <c r="B11" s="560"/>
      <c r="C11" s="579"/>
      <c r="D11" s="559"/>
      <c r="E11" s="559"/>
      <c r="F11" s="559"/>
      <c r="G11" s="559"/>
      <c r="H11" s="559"/>
      <c r="I11" s="33" t="s">
        <v>1</v>
      </c>
      <c r="J11" s="33" t="s">
        <v>2115</v>
      </c>
      <c r="K11" s="33" t="s">
        <v>2333</v>
      </c>
    </row>
    <row r="12" spans="1:19" ht="15.75">
      <c r="A12" s="152">
        <v>1</v>
      </c>
      <c r="B12" s="321"/>
      <c r="C12" s="466" t="s">
        <v>1845</v>
      </c>
      <c r="D12" s="322">
        <v>1</v>
      </c>
      <c r="E12" s="480"/>
      <c r="F12" s="319"/>
      <c r="G12" s="319"/>
      <c r="H12" s="280"/>
      <c r="I12" s="268"/>
      <c r="J12" s="261"/>
      <c r="K12" s="278"/>
    </row>
    <row r="13" spans="1:19" ht="15.75">
      <c r="A13" s="152">
        <v>2</v>
      </c>
      <c r="B13" s="323"/>
      <c r="C13" s="467"/>
      <c r="D13" s="324"/>
      <c r="E13" s="480"/>
      <c r="F13" s="319"/>
      <c r="G13" s="319"/>
      <c r="H13" s="280"/>
      <c r="I13" s="268"/>
      <c r="J13" s="307"/>
      <c r="K13" s="278"/>
    </row>
    <row r="14" spans="1:19" ht="18.600000000000001" customHeight="1">
      <c r="A14" s="152">
        <v>3</v>
      </c>
      <c r="B14" s="325"/>
      <c r="C14" s="468"/>
      <c r="D14" s="322"/>
      <c r="E14" s="480"/>
      <c r="F14" s="319"/>
      <c r="G14" s="319"/>
      <c r="H14" s="258"/>
      <c r="I14" s="268"/>
      <c r="J14" s="260"/>
      <c r="K14" s="278"/>
    </row>
    <row r="15" spans="1:19">
      <c r="A15" s="284"/>
      <c r="B15" s="281"/>
      <c r="C15" s="469"/>
      <c r="D15" s="480"/>
      <c r="E15" s="320"/>
      <c r="F15" s="320"/>
      <c r="G15" s="320"/>
      <c r="H15" s="258"/>
      <c r="I15" s="291"/>
      <c r="J15" s="349"/>
      <c r="K15" s="260"/>
    </row>
    <row r="16" spans="1:19">
      <c r="A16" s="284"/>
      <c r="B16" s="281"/>
      <c r="C16" s="469"/>
      <c r="D16" s="480"/>
      <c r="E16" s="320"/>
      <c r="F16" s="320"/>
      <c r="G16" s="320"/>
      <c r="H16" s="258"/>
      <c r="I16" s="291"/>
      <c r="J16" s="349"/>
      <c r="K16" s="260"/>
    </row>
    <row r="17" spans="1:11">
      <c r="A17" s="156"/>
      <c r="B17" s="281"/>
      <c r="C17" s="470"/>
      <c r="D17" s="481"/>
      <c r="E17" s="320"/>
      <c r="F17" s="320"/>
      <c r="G17" s="320"/>
      <c r="H17" s="258"/>
      <c r="I17" s="291"/>
      <c r="J17" s="349"/>
      <c r="K17" s="260"/>
    </row>
    <row r="18" spans="1:11">
      <c r="A18" s="561" t="s">
        <v>11</v>
      </c>
      <c r="B18" s="561"/>
      <c r="C18" s="561"/>
      <c r="D18" s="258">
        <f>SUM(D12:D17)</f>
        <v>1</v>
      </c>
      <c r="E18" s="258">
        <f>SUM(E12:E17)</f>
        <v>0</v>
      </c>
      <c r="F18" s="258">
        <f>SUM(F15:F17)</f>
        <v>0</v>
      </c>
      <c r="G18" s="258">
        <f>SUM(G12:G17)</f>
        <v>0</v>
      </c>
      <c r="H18" s="260">
        <f>D18-E18-F18</f>
        <v>1</v>
      </c>
      <c r="I18" s="282"/>
      <c r="J18" s="260"/>
      <c r="K18" s="258"/>
    </row>
  </sheetData>
  <mergeCells count="11">
    <mergeCell ref="A18:C18"/>
    <mergeCell ref="A3:K3"/>
    <mergeCell ref="A10:A11"/>
    <mergeCell ref="B10:B11"/>
    <mergeCell ref="C10:C11"/>
    <mergeCell ref="D10:D11"/>
    <mergeCell ref="E10:E11"/>
    <mergeCell ref="F10:F11"/>
    <mergeCell ref="G10:G11"/>
    <mergeCell ref="H10:H11"/>
    <mergeCell ref="I10:K10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S18"/>
  <sheetViews>
    <sheetView topLeftCell="A5" workbookViewId="0">
      <pane ySplit="7" topLeftCell="A12" activePane="bottomLeft" state="frozen"/>
      <selection activeCell="J34" sqref="J34"/>
      <selection pane="bottomLeft" activeCell="I28" sqref="I28"/>
    </sheetView>
  </sheetViews>
  <sheetFormatPr defaultColWidth="8.85546875" defaultRowHeight="15"/>
  <cols>
    <col min="1" max="1" width="3.28515625" customWidth="1"/>
    <col min="2" max="2" width="13.42578125" customWidth="1"/>
    <col min="3" max="3" width="17.42578125" customWidth="1"/>
    <col min="4" max="5" width="6.28515625" customWidth="1"/>
    <col min="6" max="7" width="11.7109375" customWidth="1"/>
    <col min="8" max="8" width="6.28515625" customWidth="1"/>
    <col min="9" max="9" width="11.7109375" customWidth="1"/>
    <col min="10" max="10" width="26" customWidth="1"/>
    <col min="11" max="11" width="23.28515625" customWidth="1"/>
    <col min="12" max="12" width="27.42578125" customWidth="1"/>
  </cols>
  <sheetData>
    <row r="2" spans="1:19">
      <c r="A2" s="1" t="s">
        <v>5</v>
      </c>
    </row>
    <row r="3" spans="1:19" ht="18.75">
      <c r="A3" s="563" t="s">
        <v>6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13"/>
      <c r="M3" s="13"/>
      <c r="N3" s="13"/>
      <c r="O3" s="13"/>
      <c r="P3" s="13"/>
      <c r="Q3" s="13"/>
      <c r="R3" s="13"/>
      <c r="S3" s="13"/>
    </row>
    <row r="4" spans="1:19">
      <c r="A4" s="1"/>
    </row>
    <row r="5" spans="1:19">
      <c r="A5" s="14" t="s">
        <v>12</v>
      </c>
      <c r="C5" t="s">
        <v>2594</v>
      </c>
    </row>
    <row r="6" spans="1:19">
      <c r="A6" s="14"/>
    </row>
    <row r="7" spans="1:19">
      <c r="A7" s="14" t="s">
        <v>8</v>
      </c>
      <c r="C7" t="s">
        <v>7</v>
      </c>
    </row>
    <row r="8" spans="1:19">
      <c r="A8" s="14"/>
    </row>
    <row r="9" spans="1:19">
      <c r="A9" s="14" t="s">
        <v>9</v>
      </c>
      <c r="C9" t="s">
        <v>2142</v>
      </c>
    </row>
    <row r="10" spans="1:19" ht="15.75" customHeight="1">
      <c r="A10" s="560" t="s">
        <v>0</v>
      </c>
      <c r="B10" s="560" t="s">
        <v>13</v>
      </c>
      <c r="C10" s="579" t="s">
        <v>14</v>
      </c>
      <c r="D10" s="559" t="s">
        <v>1774</v>
      </c>
      <c r="E10" s="559" t="s">
        <v>2078</v>
      </c>
      <c r="F10" s="559" t="s">
        <v>2550</v>
      </c>
      <c r="G10" s="559" t="s">
        <v>2381</v>
      </c>
      <c r="H10" s="559" t="s">
        <v>1776</v>
      </c>
      <c r="I10" s="560" t="s">
        <v>15</v>
      </c>
      <c r="J10" s="560"/>
      <c r="K10" s="560"/>
    </row>
    <row r="11" spans="1:19" ht="24.75" customHeight="1">
      <c r="A11" s="560"/>
      <c r="B11" s="560"/>
      <c r="C11" s="579"/>
      <c r="D11" s="559"/>
      <c r="E11" s="559"/>
      <c r="F11" s="559"/>
      <c r="G11" s="559"/>
      <c r="H11" s="559"/>
      <c r="I11" s="33" t="s">
        <v>1</v>
      </c>
      <c r="J11" s="33" t="s">
        <v>2115</v>
      </c>
      <c r="K11" s="33" t="s">
        <v>2333</v>
      </c>
    </row>
    <row r="12" spans="1:19" ht="15.75">
      <c r="A12" s="152">
        <v>1</v>
      </c>
      <c r="B12" s="321"/>
      <c r="C12" s="466" t="s">
        <v>1845</v>
      </c>
      <c r="D12" s="322">
        <v>1</v>
      </c>
      <c r="E12" s="480"/>
      <c r="F12" s="319"/>
      <c r="G12" s="319"/>
      <c r="H12" s="280"/>
      <c r="I12" s="268"/>
      <c r="J12" s="261"/>
      <c r="K12" s="278"/>
    </row>
    <row r="13" spans="1:19" ht="15.75">
      <c r="A13" s="152">
        <v>2</v>
      </c>
      <c r="B13" s="323"/>
      <c r="C13" s="467"/>
      <c r="D13" s="324"/>
      <c r="E13" s="480"/>
      <c r="F13" s="319"/>
      <c r="G13" s="319"/>
      <c r="H13" s="280"/>
      <c r="I13" s="268"/>
      <c r="J13" s="307"/>
      <c r="K13" s="278"/>
    </row>
    <row r="14" spans="1:19" ht="18.600000000000001" customHeight="1">
      <c r="A14" s="152">
        <v>3</v>
      </c>
      <c r="B14" s="325"/>
      <c r="C14" s="468"/>
      <c r="D14" s="322"/>
      <c r="E14" s="480"/>
      <c r="F14" s="319"/>
      <c r="G14" s="319"/>
      <c r="H14" s="258"/>
      <c r="I14" s="268"/>
      <c r="J14" s="260"/>
      <c r="K14" s="278"/>
    </row>
    <row r="15" spans="1:19">
      <c r="A15" s="284"/>
      <c r="B15" s="281"/>
      <c r="C15" s="469"/>
      <c r="D15" s="480"/>
      <c r="E15" s="320"/>
      <c r="F15" s="320"/>
      <c r="G15" s="320"/>
      <c r="H15" s="258"/>
      <c r="I15" s="291"/>
      <c r="J15" s="349"/>
      <c r="K15" s="260"/>
    </row>
    <row r="16" spans="1:19">
      <c r="A16" s="284"/>
      <c r="B16" s="281"/>
      <c r="C16" s="469"/>
      <c r="D16" s="480"/>
      <c r="E16" s="320"/>
      <c r="F16" s="320"/>
      <c r="G16" s="320"/>
      <c r="H16" s="258"/>
      <c r="I16" s="291"/>
      <c r="J16" s="349"/>
      <c r="K16" s="260"/>
    </row>
    <row r="17" spans="1:11">
      <c r="A17" s="156"/>
      <c r="B17" s="281"/>
      <c r="C17" s="470"/>
      <c r="D17" s="481"/>
      <c r="E17" s="320"/>
      <c r="F17" s="320"/>
      <c r="G17" s="320"/>
      <c r="H17" s="258"/>
      <c r="I17" s="291"/>
      <c r="J17" s="349"/>
      <c r="K17" s="260"/>
    </row>
    <row r="18" spans="1:11">
      <c r="A18" s="561" t="s">
        <v>11</v>
      </c>
      <c r="B18" s="561"/>
      <c r="C18" s="561"/>
      <c r="D18" s="258">
        <f>SUM(D12:D17)</f>
        <v>1</v>
      </c>
      <c r="E18" s="258">
        <f>SUM(E12:E17)</f>
        <v>0</v>
      </c>
      <c r="F18" s="258">
        <f>SUM(F15:F17)</f>
        <v>0</v>
      </c>
      <c r="G18" s="258">
        <f>SUM(G12:G17)</f>
        <v>0</v>
      </c>
      <c r="H18" s="260">
        <f>D18-E18-F18</f>
        <v>1</v>
      </c>
      <c r="I18" s="282"/>
      <c r="J18" s="260"/>
      <c r="K18" s="258"/>
    </row>
  </sheetData>
  <mergeCells count="11">
    <mergeCell ref="A18:C18"/>
    <mergeCell ref="A3:K3"/>
    <mergeCell ref="A10:A11"/>
    <mergeCell ref="B10:B11"/>
    <mergeCell ref="C10:C11"/>
    <mergeCell ref="D10:D11"/>
    <mergeCell ref="E10:E11"/>
    <mergeCell ref="F10:F11"/>
    <mergeCell ref="G10:G11"/>
    <mergeCell ref="H10:H11"/>
    <mergeCell ref="I10:K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0"/>
  <sheetViews>
    <sheetView topLeftCell="A31" workbookViewId="0">
      <selection activeCell="J34" sqref="J34"/>
    </sheetView>
  </sheetViews>
  <sheetFormatPr defaultRowHeight="15"/>
  <cols>
    <col min="1" max="1" width="1.28515625" customWidth="1"/>
    <col min="2" max="2" width="5" customWidth="1"/>
    <col min="3" max="3" width="14.7109375" customWidth="1"/>
    <col min="4" max="4" width="19.28515625" customWidth="1"/>
    <col min="5" max="5" width="20.7109375" customWidth="1"/>
    <col min="6" max="6" width="14.42578125" customWidth="1"/>
    <col min="7" max="7" width="10.28515625" hidden="1" customWidth="1"/>
  </cols>
  <sheetData>
    <row r="1" spans="2:7">
      <c r="B1" s="1"/>
      <c r="C1" s="1"/>
      <c r="D1" s="1"/>
      <c r="E1" s="1"/>
    </row>
    <row r="2" spans="2:7" ht="20.25">
      <c r="B2" s="562"/>
      <c r="C2" s="562"/>
      <c r="D2" s="562"/>
      <c r="E2" s="562"/>
      <c r="F2" s="562"/>
      <c r="G2" s="562"/>
    </row>
    <row r="3" spans="2:7" ht="6" customHeight="1"/>
    <row r="4" spans="2:7" ht="15" customHeight="1">
      <c r="B4" s="387"/>
      <c r="C4" s="387"/>
      <c r="D4" s="387"/>
      <c r="E4" s="387"/>
      <c r="F4" s="387"/>
      <c r="G4" s="387"/>
    </row>
    <row r="5" spans="2:7" ht="15" customHeight="1">
      <c r="B5" s="387"/>
      <c r="C5" s="387"/>
      <c r="D5" s="387"/>
      <c r="E5" s="387"/>
      <c r="F5" s="387"/>
      <c r="G5" s="387"/>
    </row>
    <row r="6" spans="2:7">
      <c r="F6" s="187"/>
      <c r="G6" s="187"/>
    </row>
    <row r="7" spans="2:7">
      <c r="B7" s="382"/>
      <c r="C7" s="383"/>
      <c r="D7" s="383"/>
      <c r="E7" s="383"/>
      <c r="F7" s="384"/>
      <c r="G7" s="384"/>
    </row>
    <row r="8" spans="2:7">
      <c r="B8" s="382"/>
      <c r="C8" s="383" t="s">
        <v>2398</v>
      </c>
      <c r="D8" s="383"/>
      <c r="E8" s="383"/>
      <c r="F8" s="384"/>
      <c r="G8" s="384"/>
    </row>
    <row r="9" spans="2:7">
      <c r="B9" s="382"/>
      <c r="C9" s="383"/>
      <c r="D9" s="383"/>
      <c r="E9" s="383"/>
      <c r="F9" s="384"/>
      <c r="G9" s="384"/>
    </row>
    <row r="10" spans="2:7">
      <c r="B10" s="382"/>
      <c r="C10" s="383"/>
      <c r="D10" s="383"/>
      <c r="E10" s="383"/>
      <c r="F10" s="384"/>
      <c r="G10" s="384"/>
    </row>
    <row r="11" spans="2:7">
      <c r="B11" s="388" t="s">
        <v>0</v>
      </c>
      <c r="C11" s="388" t="s">
        <v>2399</v>
      </c>
      <c r="D11" s="388"/>
      <c r="E11" s="388"/>
      <c r="F11" s="388" t="s">
        <v>2400</v>
      </c>
      <c r="G11" s="388" t="s">
        <v>2401</v>
      </c>
    </row>
    <row r="12" spans="2:7">
      <c r="B12" s="388">
        <v>1</v>
      </c>
      <c r="C12" s="391" t="s">
        <v>2402</v>
      </c>
      <c r="D12" s="391"/>
      <c r="E12" s="391"/>
      <c r="F12" s="391" t="s">
        <v>2403</v>
      </c>
      <c r="G12" s="392">
        <v>26000000</v>
      </c>
    </row>
    <row r="13" spans="2:7">
      <c r="B13" s="388"/>
      <c r="C13" s="391"/>
      <c r="D13" s="391"/>
      <c r="E13" s="391"/>
      <c r="F13" s="391" t="s">
        <v>2404</v>
      </c>
      <c r="G13" s="392">
        <v>26000000</v>
      </c>
    </row>
    <row r="14" spans="2:7">
      <c r="B14" s="388">
        <v>2</v>
      </c>
      <c r="C14" s="391" t="s">
        <v>2405</v>
      </c>
      <c r="D14" s="391"/>
      <c r="E14" s="391"/>
      <c r="F14" s="391" t="s">
        <v>2406</v>
      </c>
      <c r="G14" s="392">
        <v>26000000</v>
      </c>
    </row>
    <row r="15" spans="2:7">
      <c r="B15" s="388"/>
      <c r="C15" s="391"/>
      <c r="D15" s="391"/>
      <c r="E15" s="391"/>
      <c r="F15" s="391" t="s">
        <v>2407</v>
      </c>
      <c r="G15" s="392">
        <v>26000000</v>
      </c>
    </row>
    <row r="16" spans="2:7">
      <c r="B16" s="388">
        <v>3</v>
      </c>
      <c r="C16" s="391" t="s">
        <v>2408</v>
      </c>
      <c r="D16" s="391"/>
      <c r="E16" s="391"/>
      <c r="F16" s="391" t="s">
        <v>2403</v>
      </c>
      <c r="G16" s="392">
        <v>26000000</v>
      </c>
    </row>
    <row r="17" spans="2:9">
      <c r="B17" s="388"/>
      <c r="C17" s="391"/>
      <c r="D17" s="391"/>
      <c r="E17" s="391"/>
      <c r="F17" s="391" t="s">
        <v>2404</v>
      </c>
      <c r="G17" s="392">
        <v>26000000</v>
      </c>
    </row>
    <row r="18" spans="2:9">
      <c r="B18" s="388">
        <v>4</v>
      </c>
      <c r="C18" s="389" t="s">
        <v>2409</v>
      </c>
      <c r="D18" s="389"/>
      <c r="E18" s="389"/>
      <c r="F18" s="389" t="s">
        <v>2410</v>
      </c>
      <c r="G18" s="390">
        <v>13866667</v>
      </c>
    </row>
    <row r="19" spans="2:9">
      <c r="B19" s="388">
        <v>5</v>
      </c>
      <c r="C19" s="391" t="s">
        <v>2411</v>
      </c>
      <c r="D19" s="391"/>
      <c r="E19" s="391"/>
      <c r="F19" s="391" t="s">
        <v>2403</v>
      </c>
      <c r="G19" s="392">
        <v>26000000</v>
      </c>
    </row>
    <row r="20" spans="2:9">
      <c r="B20" s="388"/>
      <c r="C20" s="391"/>
      <c r="D20" s="391"/>
      <c r="E20" s="391"/>
      <c r="F20" s="391" t="s">
        <v>2404</v>
      </c>
      <c r="G20" s="392">
        <v>26000000</v>
      </c>
    </row>
    <row r="21" spans="2:9">
      <c r="B21" s="388">
        <v>6</v>
      </c>
      <c r="C21" s="391" t="s">
        <v>2412</v>
      </c>
      <c r="D21" s="391"/>
      <c r="E21" s="391"/>
      <c r="F21" s="391" t="s">
        <v>2403</v>
      </c>
      <c r="G21" s="392">
        <v>26000000</v>
      </c>
    </row>
    <row r="22" spans="2:9">
      <c r="B22" s="388"/>
      <c r="C22" s="391"/>
      <c r="D22" s="391"/>
      <c r="E22" s="391"/>
      <c r="F22" s="391" t="s">
        <v>2404</v>
      </c>
      <c r="G22" s="392">
        <v>26000000</v>
      </c>
    </row>
    <row r="23" spans="2:9">
      <c r="B23" s="388">
        <v>7</v>
      </c>
      <c r="C23" s="389" t="s">
        <v>2413</v>
      </c>
      <c r="D23" s="389"/>
      <c r="E23" s="389"/>
      <c r="F23" s="389" t="s">
        <v>2403</v>
      </c>
      <c r="G23" s="390">
        <v>26000000</v>
      </c>
    </row>
    <row r="24" spans="2:9">
      <c r="B24" s="382"/>
      <c r="C24" s="383"/>
      <c r="D24" s="383"/>
      <c r="E24" s="383"/>
      <c r="F24" s="384"/>
      <c r="G24" s="384"/>
    </row>
    <row r="25" spans="2:9">
      <c r="B25" s="382"/>
      <c r="C25" s="382"/>
      <c r="D25" s="382"/>
      <c r="E25" s="382"/>
      <c r="F25" s="384"/>
      <c r="G25" s="384"/>
    </row>
    <row r="26" spans="2:9">
      <c r="B26" s="385"/>
      <c r="C26" s="385"/>
      <c r="D26" s="385"/>
      <c r="E26" s="385"/>
      <c r="F26" s="386"/>
      <c r="G26" s="386"/>
    </row>
    <row r="27" spans="2:9">
      <c r="B27" t="s">
        <v>4</v>
      </c>
    </row>
    <row r="29" spans="2:9">
      <c r="B29" s="1" t="s">
        <v>5</v>
      </c>
    </row>
    <row r="30" spans="2:9" ht="18.75">
      <c r="B30" s="563" t="s">
        <v>6</v>
      </c>
      <c r="C30" s="563"/>
      <c r="D30" s="563"/>
      <c r="E30" s="563"/>
      <c r="F30" s="563"/>
      <c r="G30" s="563"/>
      <c r="H30" s="563"/>
      <c r="I30" s="563"/>
    </row>
    <row r="31" spans="2:9">
      <c r="B31" s="1"/>
    </row>
    <row r="32" spans="2:9">
      <c r="B32" s="14" t="s">
        <v>12</v>
      </c>
    </row>
    <row r="33" spans="2:9">
      <c r="B33" s="14"/>
    </row>
    <row r="34" spans="2:9">
      <c r="B34" s="14" t="s">
        <v>8</v>
      </c>
    </row>
    <row r="35" spans="2:9">
      <c r="B35" s="14"/>
    </row>
    <row r="36" spans="2:9">
      <c r="B36" s="14" t="s">
        <v>9</v>
      </c>
    </row>
    <row r="37" spans="2:9" ht="15.75">
      <c r="B37" s="564"/>
      <c r="C37" s="564"/>
      <c r="D37" s="564"/>
      <c r="E37" s="564"/>
      <c r="F37" s="564"/>
      <c r="G37" s="564"/>
      <c r="H37" s="564"/>
      <c r="I37" s="564"/>
    </row>
    <row r="38" spans="2:9">
      <c r="B38" s="560" t="s">
        <v>0</v>
      </c>
      <c r="C38" s="560" t="s">
        <v>13</v>
      </c>
      <c r="D38" s="565" t="s">
        <v>2399</v>
      </c>
      <c r="E38" s="565" t="s">
        <v>2421</v>
      </c>
      <c r="F38" s="559" t="s">
        <v>1774</v>
      </c>
      <c r="G38" s="559" t="s">
        <v>2078</v>
      </c>
      <c r="H38" s="567" t="s">
        <v>2381</v>
      </c>
      <c r="I38" s="559" t="s">
        <v>1776</v>
      </c>
    </row>
    <row r="39" spans="2:9">
      <c r="B39" s="560"/>
      <c r="C39" s="560"/>
      <c r="D39" s="566"/>
      <c r="E39" s="566"/>
      <c r="F39" s="559"/>
      <c r="G39" s="559"/>
      <c r="H39" s="568"/>
      <c r="I39" s="559"/>
    </row>
    <row r="40" spans="2:9" ht="15.75">
      <c r="B40" s="152"/>
      <c r="C40" s="393">
        <v>45412</v>
      </c>
      <c r="D40" s="394" t="s">
        <v>2402</v>
      </c>
      <c r="E40" s="396"/>
      <c r="F40" s="330">
        <v>1</v>
      </c>
      <c r="G40" s="315"/>
      <c r="H40" s="318"/>
      <c r="I40" s="331"/>
    </row>
    <row r="41" spans="2:9" ht="15.75">
      <c r="B41" s="152"/>
      <c r="C41" s="393">
        <v>45377</v>
      </c>
      <c r="D41" s="394" t="s">
        <v>2405</v>
      </c>
      <c r="E41" s="396"/>
      <c r="F41" s="315">
        <v>1</v>
      </c>
      <c r="G41" s="333"/>
      <c r="H41" s="318"/>
      <c r="I41" s="331"/>
    </row>
    <row r="42" spans="2:9" ht="15.75">
      <c r="B42" s="152"/>
      <c r="C42" s="393">
        <v>45383</v>
      </c>
      <c r="D42" s="394" t="s">
        <v>2408</v>
      </c>
      <c r="E42" s="396"/>
      <c r="F42" s="315">
        <v>1</v>
      </c>
      <c r="G42" s="333"/>
      <c r="H42" s="332"/>
      <c r="I42" s="332"/>
    </row>
    <row r="43" spans="2:9" ht="15.75">
      <c r="B43" s="400"/>
      <c r="C43" s="393">
        <v>45403</v>
      </c>
      <c r="D43" s="394" t="s">
        <v>2409</v>
      </c>
      <c r="E43" s="396"/>
      <c r="F43" s="401">
        <v>1</v>
      </c>
      <c r="G43" s="366"/>
      <c r="H43" s="402"/>
      <c r="I43" s="402"/>
    </row>
    <row r="44" spans="2:9" ht="15.75">
      <c r="B44" s="400"/>
      <c r="C44" s="393">
        <v>45383</v>
      </c>
      <c r="D44" s="394" t="s">
        <v>2411</v>
      </c>
      <c r="E44" s="396"/>
      <c r="F44" s="401">
        <v>1</v>
      </c>
      <c r="G44" s="366"/>
      <c r="H44" s="402"/>
      <c r="I44" s="402"/>
    </row>
    <row r="45" spans="2:9" ht="15.75">
      <c r="B45" s="400"/>
      <c r="C45" s="393">
        <v>45383</v>
      </c>
      <c r="D45" s="394" t="s">
        <v>2412</v>
      </c>
      <c r="E45" s="396"/>
      <c r="F45" s="401">
        <v>1</v>
      </c>
      <c r="G45" s="366"/>
      <c r="H45" s="402"/>
      <c r="I45" s="402"/>
    </row>
    <row r="46" spans="2:9" ht="15.75">
      <c r="B46" s="400"/>
      <c r="C46" s="393">
        <v>45383</v>
      </c>
      <c r="D46" s="394" t="s">
        <v>2413</v>
      </c>
      <c r="E46" s="396"/>
      <c r="F46" s="401">
        <v>1</v>
      </c>
      <c r="G46" s="366"/>
      <c r="H46" s="402"/>
      <c r="I46" s="402"/>
    </row>
    <row r="47" spans="2:9" ht="15.75">
      <c r="B47" s="400"/>
      <c r="C47" s="403"/>
      <c r="D47" s="404"/>
      <c r="E47" s="403"/>
      <c r="F47" s="401"/>
      <c r="G47" s="366"/>
      <c r="H47" s="402"/>
      <c r="I47" s="402"/>
    </row>
    <row r="48" spans="2:9" ht="15.75">
      <c r="B48" s="400"/>
      <c r="C48" s="403" t="s">
        <v>2415</v>
      </c>
      <c r="D48" s="394" t="s">
        <v>2413</v>
      </c>
      <c r="E48" s="396" t="s">
        <v>2418</v>
      </c>
      <c r="F48" s="401"/>
      <c r="G48" s="366"/>
      <c r="H48" s="402">
        <v>1</v>
      </c>
      <c r="I48" s="402"/>
    </row>
    <row r="49" spans="2:9" ht="15.75">
      <c r="B49" s="400"/>
      <c r="C49" s="403" t="s">
        <v>2414</v>
      </c>
      <c r="D49" s="394" t="s">
        <v>2409</v>
      </c>
      <c r="E49" s="396" t="s">
        <v>2417</v>
      </c>
      <c r="F49" s="401"/>
      <c r="G49" s="366"/>
      <c r="H49" s="402">
        <v>1</v>
      </c>
      <c r="I49" s="402"/>
    </row>
    <row r="50" spans="2:9" ht="15.75">
      <c r="B50" s="400"/>
      <c r="C50" s="403"/>
      <c r="D50" s="403"/>
      <c r="E50" s="403"/>
      <c r="F50" s="401"/>
      <c r="G50" s="366"/>
      <c r="H50" s="402"/>
      <c r="I50" s="402"/>
    </row>
    <row r="51" spans="2:9" ht="15.75">
      <c r="B51" s="152"/>
      <c r="C51" s="335"/>
      <c r="D51" s="335"/>
      <c r="E51" s="335"/>
      <c r="F51" s="315"/>
      <c r="G51" s="333"/>
      <c r="H51" s="332"/>
      <c r="I51" s="332"/>
    </row>
    <row r="52" spans="2:9" ht="15.75">
      <c r="B52" s="152"/>
      <c r="C52" s="335"/>
      <c r="D52" s="335"/>
      <c r="E52" s="335"/>
      <c r="F52" s="315"/>
      <c r="G52" s="333"/>
      <c r="H52" s="332"/>
      <c r="I52" s="332"/>
    </row>
    <row r="53" spans="2:9" ht="15.75">
      <c r="B53" s="152"/>
      <c r="C53" s="335"/>
      <c r="D53" s="335"/>
      <c r="E53" s="335"/>
      <c r="F53" s="315"/>
      <c r="G53" s="333"/>
      <c r="H53" s="332"/>
      <c r="I53" s="332"/>
    </row>
    <row r="54" spans="2:9" ht="15.75">
      <c r="B54" s="152"/>
      <c r="C54" s="335"/>
      <c r="D54" s="335"/>
      <c r="E54" s="335"/>
      <c r="F54" s="315"/>
      <c r="G54" s="332"/>
      <c r="H54" s="332"/>
      <c r="I54" s="332"/>
    </row>
    <row r="55" spans="2:9">
      <c r="B55" s="156"/>
      <c r="C55" s="335"/>
      <c r="D55" s="335"/>
      <c r="E55" s="335"/>
      <c r="F55" s="336"/>
      <c r="G55" s="332"/>
      <c r="H55" s="332"/>
      <c r="I55" s="332"/>
    </row>
    <row r="56" spans="2:9">
      <c r="B56" s="561" t="s">
        <v>11</v>
      </c>
      <c r="C56" s="561"/>
      <c r="D56" s="561"/>
      <c r="E56" s="359"/>
      <c r="F56" s="258">
        <f>SUM(F40:F55)</f>
        <v>7</v>
      </c>
      <c r="G56" s="258"/>
      <c r="H56" s="258">
        <f>SUM(H48:H55)</f>
        <v>2</v>
      </c>
      <c r="I56" s="260">
        <f>F56-H56</f>
        <v>5</v>
      </c>
    </row>
    <row r="58" spans="2:9">
      <c r="C58" s="364" t="s">
        <v>2385</v>
      </c>
      <c r="D58" s="364" t="s">
        <v>2419</v>
      </c>
      <c r="E58" s="364"/>
      <c r="F58" s="365">
        <v>2</v>
      </c>
    </row>
    <row r="59" spans="2:9">
      <c r="C59" s="364"/>
      <c r="D59" s="364" t="s">
        <v>2420</v>
      </c>
      <c r="E59" s="364"/>
      <c r="F59" s="365">
        <v>5</v>
      </c>
    </row>
    <row r="60" spans="2:9">
      <c r="F60" s="365"/>
    </row>
  </sheetData>
  <mergeCells count="12">
    <mergeCell ref="B2:G2"/>
    <mergeCell ref="I38:I39"/>
    <mergeCell ref="B56:D56"/>
    <mergeCell ref="D38:D39"/>
    <mergeCell ref="B30:I30"/>
    <mergeCell ref="B37:I37"/>
    <mergeCell ref="B38:B39"/>
    <mergeCell ref="C38:C39"/>
    <mergeCell ref="E38:E39"/>
    <mergeCell ref="F38:F39"/>
    <mergeCell ref="G38:G39"/>
    <mergeCell ref="H38:H3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S18"/>
  <sheetViews>
    <sheetView topLeftCell="A5" workbookViewId="0">
      <pane ySplit="7" topLeftCell="A12" activePane="bottomLeft" state="frozen"/>
      <selection activeCell="J34" sqref="J34"/>
      <selection pane="bottomLeft" activeCell="D12" sqref="D12"/>
    </sheetView>
  </sheetViews>
  <sheetFormatPr defaultColWidth="8.85546875" defaultRowHeight="15"/>
  <cols>
    <col min="1" max="1" width="3.28515625" customWidth="1"/>
    <col min="2" max="2" width="13.42578125" customWidth="1"/>
    <col min="3" max="3" width="17.42578125" customWidth="1"/>
    <col min="4" max="5" width="6.28515625" customWidth="1"/>
    <col min="6" max="7" width="11.7109375" customWidth="1"/>
    <col min="8" max="8" width="6.28515625" customWidth="1"/>
    <col min="9" max="9" width="11.7109375" customWidth="1"/>
    <col min="10" max="10" width="26" customWidth="1"/>
    <col min="11" max="11" width="23.28515625" customWidth="1"/>
    <col min="12" max="12" width="27.42578125" customWidth="1"/>
  </cols>
  <sheetData>
    <row r="2" spans="1:19">
      <c r="A2" s="1" t="s">
        <v>5</v>
      </c>
    </row>
    <row r="3" spans="1:19" ht="18.75">
      <c r="A3" s="563" t="s">
        <v>6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13"/>
      <c r="M3" s="13"/>
      <c r="N3" s="13"/>
      <c r="O3" s="13"/>
      <c r="P3" s="13"/>
      <c r="Q3" s="13"/>
      <c r="R3" s="13"/>
      <c r="S3" s="13"/>
    </row>
    <row r="4" spans="1:19">
      <c r="A4" s="1"/>
    </row>
    <row r="5" spans="1:19">
      <c r="A5" s="14" t="s">
        <v>12</v>
      </c>
      <c r="C5" t="s">
        <v>2593</v>
      </c>
    </row>
    <row r="6" spans="1:19">
      <c r="A6" s="14"/>
    </row>
    <row r="7" spans="1:19">
      <c r="A7" s="14" t="s">
        <v>8</v>
      </c>
      <c r="C7" t="s">
        <v>7</v>
      </c>
    </row>
    <row r="8" spans="1:19">
      <c r="A8" s="14"/>
    </row>
    <row r="9" spans="1:19">
      <c r="A9" s="14" t="s">
        <v>9</v>
      </c>
      <c r="C9" t="s">
        <v>2142</v>
      </c>
    </row>
    <row r="10" spans="1:19" ht="15.75" customHeight="1">
      <c r="A10" s="560" t="s">
        <v>0</v>
      </c>
      <c r="B10" s="560" t="s">
        <v>13</v>
      </c>
      <c r="C10" s="579" t="s">
        <v>14</v>
      </c>
      <c r="D10" s="559" t="s">
        <v>1774</v>
      </c>
      <c r="E10" s="559" t="s">
        <v>2078</v>
      </c>
      <c r="F10" s="559" t="s">
        <v>2550</v>
      </c>
      <c r="G10" s="559" t="s">
        <v>2381</v>
      </c>
      <c r="H10" s="559" t="s">
        <v>1776</v>
      </c>
      <c r="I10" s="560" t="s">
        <v>15</v>
      </c>
      <c r="J10" s="560"/>
      <c r="K10" s="560"/>
    </row>
    <row r="11" spans="1:19" ht="24.75" customHeight="1">
      <c r="A11" s="560"/>
      <c r="B11" s="560"/>
      <c r="C11" s="579"/>
      <c r="D11" s="559"/>
      <c r="E11" s="559"/>
      <c r="F11" s="559"/>
      <c r="G11" s="559"/>
      <c r="H11" s="559"/>
      <c r="I11" s="33" t="s">
        <v>1</v>
      </c>
      <c r="J11" s="33" t="s">
        <v>2115</v>
      </c>
      <c r="K11" s="33" t="s">
        <v>2333</v>
      </c>
    </row>
    <row r="12" spans="1:19" ht="15.75">
      <c r="A12" s="152">
        <v>1</v>
      </c>
      <c r="B12" s="321"/>
      <c r="C12" s="466" t="s">
        <v>1845</v>
      </c>
      <c r="D12" s="322">
        <v>2</v>
      </c>
      <c r="E12" s="480"/>
      <c r="F12" s="319"/>
      <c r="G12" s="319"/>
      <c r="H12" s="280"/>
      <c r="I12" s="268"/>
      <c r="J12" s="261"/>
      <c r="K12" s="278"/>
    </row>
    <row r="13" spans="1:19" ht="15.75">
      <c r="A13" s="152">
        <v>2</v>
      </c>
      <c r="B13" s="323"/>
      <c r="C13" s="467"/>
      <c r="D13" s="324"/>
      <c r="E13" s="480"/>
      <c r="F13" s="319"/>
      <c r="G13" s="319"/>
      <c r="H13" s="280"/>
      <c r="I13" s="268"/>
      <c r="J13" s="307"/>
      <c r="K13" s="278"/>
    </row>
    <row r="14" spans="1:19" ht="18.600000000000001" customHeight="1">
      <c r="A14" s="152">
        <v>3</v>
      </c>
      <c r="B14" s="325"/>
      <c r="C14" s="468"/>
      <c r="D14" s="322"/>
      <c r="E14" s="480"/>
      <c r="F14" s="319"/>
      <c r="G14" s="319"/>
      <c r="H14" s="258"/>
      <c r="I14" s="268"/>
      <c r="J14" s="260"/>
      <c r="K14" s="278"/>
    </row>
    <row r="15" spans="1:19">
      <c r="A15" s="284"/>
      <c r="B15" s="281"/>
      <c r="C15" s="469"/>
      <c r="D15" s="480"/>
      <c r="E15" s="320"/>
      <c r="F15" s="320"/>
      <c r="G15" s="320"/>
      <c r="H15" s="258"/>
      <c r="I15" s="291"/>
      <c r="J15" s="349"/>
      <c r="K15" s="260"/>
    </row>
    <row r="16" spans="1:19">
      <c r="A16" s="284"/>
      <c r="B16" s="281"/>
      <c r="C16" s="469"/>
      <c r="D16" s="480"/>
      <c r="E16" s="320"/>
      <c r="F16" s="320"/>
      <c r="G16" s="320"/>
      <c r="H16" s="258"/>
      <c r="I16" s="291"/>
      <c r="J16" s="349"/>
      <c r="K16" s="260"/>
    </row>
    <row r="17" spans="1:11">
      <c r="A17" s="156"/>
      <c r="B17" s="281"/>
      <c r="C17" s="470"/>
      <c r="D17" s="481"/>
      <c r="E17" s="320"/>
      <c r="F17" s="320"/>
      <c r="G17" s="320"/>
      <c r="H17" s="258"/>
      <c r="I17" s="291"/>
      <c r="J17" s="349"/>
      <c r="K17" s="260"/>
    </row>
    <row r="18" spans="1:11">
      <c r="A18" s="561" t="s">
        <v>11</v>
      </c>
      <c r="B18" s="561"/>
      <c r="C18" s="561"/>
      <c r="D18" s="258">
        <f>SUM(D12:D17)</f>
        <v>2</v>
      </c>
      <c r="E18" s="258">
        <f>SUM(E12:E17)</f>
        <v>0</v>
      </c>
      <c r="F18" s="258">
        <f>SUM(F15:F17)</f>
        <v>0</v>
      </c>
      <c r="G18" s="258">
        <f>SUM(G12:G17)</f>
        <v>0</v>
      </c>
      <c r="H18" s="260">
        <f>D18-E18-F18</f>
        <v>2</v>
      </c>
      <c r="I18" s="282"/>
      <c r="J18" s="260"/>
      <c r="K18" s="258"/>
    </row>
  </sheetData>
  <mergeCells count="11">
    <mergeCell ref="A18:C18"/>
    <mergeCell ref="A3:K3"/>
    <mergeCell ref="A10:A11"/>
    <mergeCell ref="B10:B11"/>
    <mergeCell ref="C10:C11"/>
    <mergeCell ref="D10:D11"/>
    <mergeCell ref="E10:E11"/>
    <mergeCell ref="F10:F11"/>
    <mergeCell ref="G10:G11"/>
    <mergeCell ref="H10:H11"/>
    <mergeCell ref="I10:K10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S18"/>
  <sheetViews>
    <sheetView topLeftCell="A5" workbookViewId="0">
      <pane ySplit="7" topLeftCell="A12" activePane="bottomLeft" state="frozen"/>
      <selection activeCell="J34" sqref="J34"/>
      <selection pane="bottomLeft" activeCell="D12" sqref="D12"/>
    </sheetView>
  </sheetViews>
  <sheetFormatPr defaultColWidth="8.85546875" defaultRowHeight="15"/>
  <cols>
    <col min="1" max="1" width="3.28515625" customWidth="1"/>
    <col min="2" max="2" width="13.42578125" customWidth="1"/>
    <col min="3" max="3" width="17.42578125" customWidth="1"/>
    <col min="4" max="5" width="6.28515625" customWidth="1"/>
    <col min="6" max="7" width="11.7109375" customWidth="1"/>
    <col min="8" max="8" width="6.28515625" customWidth="1"/>
    <col min="9" max="9" width="11.7109375" customWidth="1"/>
    <col min="10" max="10" width="26" customWidth="1"/>
    <col min="11" max="11" width="23.28515625" customWidth="1"/>
    <col min="12" max="12" width="27.42578125" customWidth="1"/>
  </cols>
  <sheetData>
    <row r="2" spans="1:19">
      <c r="A2" s="1" t="s">
        <v>5</v>
      </c>
    </row>
    <row r="3" spans="1:19" ht="18.75">
      <c r="A3" s="563" t="s">
        <v>6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13"/>
      <c r="M3" s="13"/>
      <c r="N3" s="13"/>
      <c r="O3" s="13"/>
      <c r="P3" s="13"/>
      <c r="Q3" s="13"/>
      <c r="R3" s="13"/>
      <c r="S3" s="13"/>
    </row>
    <row r="4" spans="1:19">
      <c r="A4" s="1"/>
    </row>
    <row r="5" spans="1:19">
      <c r="A5" s="14" t="s">
        <v>12</v>
      </c>
      <c r="C5" t="s">
        <v>2592</v>
      </c>
    </row>
    <row r="6" spans="1:19">
      <c r="A6" s="14"/>
    </row>
    <row r="7" spans="1:19">
      <c r="A7" s="14" t="s">
        <v>8</v>
      </c>
      <c r="C7" t="s">
        <v>7</v>
      </c>
    </row>
    <row r="8" spans="1:19">
      <c r="A8" s="14"/>
    </row>
    <row r="9" spans="1:19">
      <c r="A9" s="14" t="s">
        <v>9</v>
      </c>
      <c r="C9" t="s">
        <v>2142</v>
      </c>
    </row>
    <row r="10" spans="1:19" ht="15.75" customHeight="1">
      <c r="A10" s="560" t="s">
        <v>0</v>
      </c>
      <c r="B10" s="560" t="s">
        <v>13</v>
      </c>
      <c r="C10" s="579" t="s">
        <v>14</v>
      </c>
      <c r="D10" s="559" t="s">
        <v>1774</v>
      </c>
      <c r="E10" s="559" t="s">
        <v>2078</v>
      </c>
      <c r="F10" s="559" t="s">
        <v>2550</v>
      </c>
      <c r="G10" s="559" t="s">
        <v>2381</v>
      </c>
      <c r="H10" s="559" t="s">
        <v>1776</v>
      </c>
      <c r="I10" s="560" t="s">
        <v>15</v>
      </c>
      <c r="J10" s="560"/>
      <c r="K10" s="560"/>
    </row>
    <row r="11" spans="1:19" ht="24.75" customHeight="1">
      <c r="A11" s="560"/>
      <c r="B11" s="560"/>
      <c r="C11" s="579"/>
      <c r="D11" s="559"/>
      <c r="E11" s="559"/>
      <c r="F11" s="559"/>
      <c r="G11" s="559"/>
      <c r="H11" s="559"/>
      <c r="I11" s="33" t="s">
        <v>1</v>
      </c>
      <c r="J11" s="33" t="s">
        <v>2115</v>
      </c>
      <c r="K11" s="33" t="s">
        <v>2333</v>
      </c>
    </row>
    <row r="12" spans="1:19" ht="15.75">
      <c r="A12" s="152">
        <v>1</v>
      </c>
      <c r="B12" s="321"/>
      <c r="C12" s="466" t="s">
        <v>1845</v>
      </c>
      <c r="D12" s="322">
        <v>2</v>
      </c>
      <c r="E12" s="480"/>
      <c r="F12" s="319"/>
      <c r="G12" s="319"/>
      <c r="H12" s="280"/>
      <c r="I12" s="268"/>
      <c r="J12" s="261"/>
      <c r="K12" s="278"/>
    </row>
    <row r="13" spans="1:19" ht="15.75">
      <c r="A13" s="152">
        <v>2</v>
      </c>
      <c r="B13" s="323"/>
      <c r="C13" s="467"/>
      <c r="D13" s="324"/>
      <c r="E13" s="480"/>
      <c r="F13" s="319"/>
      <c r="G13" s="319"/>
      <c r="H13" s="280"/>
      <c r="I13" s="268"/>
      <c r="J13" s="307"/>
      <c r="K13" s="278"/>
    </row>
    <row r="14" spans="1:19" ht="18.600000000000001" customHeight="1">
      <c r="A14" s="152">
        <v>3</v>
      </c>
      <c r="B14" s="325"/>
      <c r="C14" s="468"/>
      <c r="D14" s="322"/>
      <c r="E14" s="480"/>
      <c r="F14" s="319"/>
      <c r="G14" s="319"/>
      <c r="H14" s="258"/>
      <c r="I14" s="268"/>
      <c r="J14" s="260"/>
      <c r="K14" s="278"/>
    </row>
    <row r="15" spans="1:19">
      <c r="A15" s="284"/>
      <c r="B15" s="281"/>
      <c r="C15" s="469"/>
      <c r="D15" s="480"/>
      <c r="E15" s="320"/>
      <c r="F15" s="320"/>
      <c r="G15" s="320"/>
      <c r="H15" s="258"/>
      <c r="I15" s="291"/>
      <c r="J15" s="349"/>
      <c r="K15" s="260"/>
    </row>
    <row r="16" spans="1:19">
      <c r="A16" s="284"/>
      <c r="B16" s="281"/>
      <c r="C16" s="469"/>
      <c r="D16" s="480"/>
      <c r="E16" s="320"/>
      <c r="F16" s="320"/>
      <c r="G16" s="320"/>
      <c r="H16" s="258"/>
      <c r="I16" s="291"/>
      <c r="J16" s="349"/>
      <c r="K16" s="260"/>
    </row>
    <row r="17" spans="1:11">
      <c r="A17" s="156"/>
      <c r="B17" s="281"/>
      <c r="C17" s="470"/>
      <c r="D17" s="481"/>
      <c r="E17" s="320"/>
      <c r="F17" s="320"/>
      <c r="G17" s="320"/>
      <c r="H17" s="258"/>
      <c r="I17" s="291"/>
      <c r="J17" s="349"/>
      <c r="K17" s="260"/>
    </row>
    <row r="18" spans="1:11">
      <c r="A18" s="561" t="s">
        <v>11</v>
      </c>
      <c r="B18" s="561"/>
      <c r="C18" s="561"/>
      <c r="D18" s="258">
        <f>SUM(D12:D17)</f>
        <v>2</v>
      </c>
      <c r="E18" s="258">
        <f>SUM(E12:E17)</f>
        <v>0</v>
      </c>
      <c r="F18" s="258">
        <f>SUM(F15:F17)</f>
        <v>0</v>
      </c>
      <c r="G18" s="258">
        <f>SUM(G12:G17)</f>
        <v>0</v>
      </c>
      <c r="H18" s="260">
        <f>D18-E18-F18</f>
        <v>2</v>
      </c>
      <c r="I18" s="282"/>
      <c r="J18" s="260"/>
      <c r="K18" s="258"/>
    </row>
  </sheetData>
  <mergeCells count="11">
    <mergeCell ref="A18:C18"/>
    <mergeCell ref="A3:K3"/>
    <mergeCell ref="A10:A11"/>
    <mergeCell ref="B10:B11"/>
    <mergeCell ref="C10:C11"/>
    <mergeCell ref="D10:D11"/>
    <mergeCell ref="E10:E11"/>
    <mergeCell ref="F10:F11"/>
    <mergeCell ref="G10:G11"/>
    <mergeCell ref="H10:H11"/>
    <mergeCell ref="I10:K10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S18"/>
  <sheetViews>
    <sheetView topLeftCell="A5" workbookViewId="0">
      <pane ySplit="7" topLeftCell="A12" activePane="bottomLeft" state="frozen"/>
      <selection activeCell="J34" sqref="J34"/>
      <selection pane="bottomLeft" activeCell="C27" sqref="C27"/>
    </sheetView>
  </sheetViews>
  <sheetFormatPr defaultColWidth="8.85546875" defaultRowHeight="15"/>
  <cols>
    <col min="1" max="1" width="3.28515625" customWidth="1"/>
    <col min="2" max="2" width="13.42578125" customWidth="1"/>
    <col min="3" max="3" width="17.42578125" customWidth="1"/>
    <col min="4" max="5" width="6.28515625" customWidth="1"/>
    <col min="6" max="7" width="11.7109375" customWidth="1"/>
    <col min="8" max="8" width="6.28515625" customWidth="1"/>
    <col min="9" max="9" width="11.7109375" customWidth="1"/>
    <col min="10" max="10" width="26" customWidth="1"/>
    <col min="11" max="11" width="23.28515625" customWidth="1"/>
    <col min="12" max="12" width="27.42578125" customWidth="1"/>
  </cols>
  <sheetData>
    <row r="2" spans="1:19">
      <c r="A2" s="1" t="s">
        <v>5</v>
      </c>
    </row>
    <row r="3" spans="1:19" ht="18.75">
      <c r="A3" s="563" t="s">
        <v>6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13"/>
      <c r="M3" s="13"/>
      <c r="N3" s="13"/>
      <c r="O3" s="13"/>
      <c r="P3" s="13"/>
      <c r="Q3" s="13"/>
      <c r="R3" s="13"/>
      <c r="S3" s="13"/>
    </row>
    <row r="4" spans="1:19">
      <c r="A4" s="1"/>
    </row>
    <row r="5" spans="1:19">
      <c r="A5" s="14" t="s">
        <v>12</v>
      </c>
      <c r="C5" t="s">
        <v>2591</v>
      </c>
    </row>
    <row r="6" spans="1:19">
      <c r="A6" s="14"/>
    </row>
    <row r="7" spans="1:19">
      <c r="A7" s="14" t="s">
        <v>8</v>
      </c>
      <c r="C7" t="s">
        <v>7</v>
      </c>
    </row>
    <row r="8" spans="1:19">
      <c r="A8" s="14"/>
    </row>
    <row r="9" spans="1:19">
      <c r="A9" s="14" t="s">
        <v>9</v>
      </c>
      <c r="C9" t="s">
        <v>2142</v>
      </c>
    </row>
    <row r="10" spans="1:19" ht="15.75" customHeight="1">
      <c r="A10" s="560" t="s">
        <v>0</v>
      </c>
      <c r="B10" s="560" t="s">
        <v>13</v>
      </c>
      <c r="C10" s="579" t="s">
        <v>14</v>
      </c>
      <c r="D10" s="559" t="s">
        <v>1774</v>
      </c>
      <c r="E10" s="559" t="s">
        <v>2078</v>
      </c>
      <c r="F10" s="559" t="s">
        <v>2550</v>
      </c>
      <c r="G10" s="559" t="s">
        <v>2381</v>
      </c>
      <c r="H10" s="559" t="s">
        <v>1776</v>
      </c>
      <c r="I10" s="560" t="s">
        <v>15</v>
      </c>
      <c r="J10" s="560"/>
      <c r="K10" s="560"/>
    </row>
    <row r="11" spans="1:19" ht="24.75" customHeight="1">
      <c r="A11" s="560"/>
      <c r="B11" s="560"/>
      <c r="C11" s="579"/>
      <c r="D11" s="559"/>
      <c r="E11" s="559"/>
      <c r="F11" s="559"/>
      <c r="G11" s="559"/>
      <c r="H11" s="559"/>
      <c r="I11" s="33" t="s">
        <v>1</v>
      </c>
      <c r="J11" s="33" t="s">
        <v>2115</v>
      </c>
      <c r="K11" s="33" t="s">
        <v>2333</v>
      </c>
    </row>
    <row r="12" spans="1:19" ht="15.75">
      <c r="A12" s="152">
        <v>1</v>
      </c>
      <c r="B12" s="321"/>
      <c r="C12" s="466" t="s">
        <v>1845</v>
      </c>
      <c r="D12" s="322">
        <v>1</v>
      </c>
      <c r="E12" s="480"/>
      <c r="F12" s="319"/>
      <c r="G12" s="319"/>
      <c r="H12" s="280"/>
      <c r="I12" s="268"/>
      <c r="J12" s="261"/>
      <c r="K12" s="278"/>
    </row>
    <row r="13" spans="1:19" ht="15.75">
      <c r="A13" s="152">
        <v>2</v>
      </c>
      <c r="B13" s="323"/>
      <c r="C13" s="467"/>
      <c r="D13" s="324"/>
      <c r="E13" s="480"/>
      <c r="F13" s="319"/>
      <c r="G13" s="319"/>
      <c r="H13" s="280"/>
      <c r="I13" s="268"/>
      <c r="J13" s="307"/>
      <c r="K13" s="278"/>
    </row>
    <row r="14" spans="1:19" ht="18.600000000000001" customHeight="1">
      <c r="A14" s="152">
        <v>3</v>
      </c>
      <c r="B14" s="325"/>
      <c r="C14" s="468"/>
      <c r="D14" s="322"/>
      <c r="E14" s="480"/>
      <c r="F14" s="319"/>
      <c r="G14" s="319"/>
      <c r="H14" s="258"/>
      <c r="I14" s="268"/>
      <c r="J14" s="260"/>
      <c r="K14" s="278"/>
    </row>
    <row r="15" spans="1:19">
      <c r="A15" s="284"/>
      <c r="B15" s="281"/>
      <c r="C15" s="469"/>
      <c r="D15" s="480"/>
      <c r="E15" s="320"/>
      <c r="F15" s="320"/>
      <c r="G15" s="320"/>
      <c r="H15" s="258"/>
      <c r="I15" s="291"/>
      <c r="J15" s="349"/>
      <c r="K15" s="260"/>
    </row>
    <row r="16" spans="1:19">
      <c r="A16" s="284"/>
      <c r="B16" s="281"/>
      <c r="C16" s="469"/>
      <c r="D16" s="480"/>
      <c r="E16" s="320"/>
      <c r="F16" s="320"/>
      <c r="G16" s="320"/>
      <c r="H16" s="258"/>
      <c r="I16" s="291"/>
      <c r="J16" s="349"/>
      <c r="K16" s="260"/>
    </row>
    <row r="17" spans="1:11">
      <c r="A17" s="156"/>
      <c r="B17" s="281"/>
      <c r="C17" s="470"/>
      <c r="D17" s="481"/>
      <c r="E17" s="320"/>
      <c r="F17" s="320"/>
      <c r="G17" s="320"/>
      <c r="H17" s="258"/>
      <c r="I17" s="291"/>
      <c r="J17" s="349"/>
      <c r="K17" s="260"/>
    </row>
    <row r="18" spans="1:11">
      <c r="A18" s="561" t="s">
        <v>11</v>
      </c>
      <c r="B18" s="561"/>
      <c r="C18" s="561"/>
      <c r="D18" s="258">
        <f>SUM(D12:D17)</f>
        <v>1</v>
      </c>
      <c r="E18" s="258">
        <f>SUM(E12:E17)</f>
        <v>0</v>
      </c>
      <c r="F18" s="258">
        <f>SUM(F15:F17)</f>
        <v>0</v>
      </c>
      <c r="G18" s="258">
        <f>SUM(G12:G17)</f>
        <v>0</v>
      </c>
      <c r="H18" s="260">
        <f>D18-E18-F18</f>
        <v>1</v>
      </c>
      <c r="I18" s="282"/>
      <c r="J18" s="260"/>
      <c r="K18" s="258"/>
    </row>
  </sheetData>
  <mergeCells count="11">
    <mergeCell ref="A18:C18"/>
    <mergeCell ref="A3:K3"/>
    <mergeCell ref="A10:A11"/>
    <mergeCell ref="B10:B11"/>
    <mergeCell ref="C10:C11"/>
    <mergeCell ref="D10:D11"/>
    <mergeCell ref="E10:E11"/>
    <mergeCell ref="F10:F11"/>
    <mergeCell ref="G10:G11"/>
    <mergeCell ref="H10:H11"/>
    <mergeCell ref="I10:K10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S60"/>
  <sheetViews>
    <sheetView topLeftCell="A5" workbookViewId="0">
      <pane ySplit="7" topLeftCell="A33" activePane="bottomLeft" state="frozen"/>
      <selection activeCell="J34" sqref="J34"/>
      <selection pane="bottomLeft" activeCell="C56" sqref="C56"/>
    </sheetView>
  </sheetViews>
  <sheetFormatPr defaultRowHeight="15"/>
  <cols>
    <col min="1" max="1" width="3.28515625" customWidth="1"/>
    <col min="2" max="2" width="13.42578125" customWidth="1"/>
    <col min="3" max="3" width="22.42578125" customWidth="1"/>
    <col min="4" max="5" width="6.28515625" customWidth="1"/>
    <col min="6" max="7" width="11.7109375" customWidth="1"/>
    <col min="8" max="8" width="6.28515625" customWidth="1"/>
    <col min="9" max="9" width="11.7109375" customWidth="1"/>
    <col min="10" max="10" width="26" customWidth="1"/>
    <col min="11" max="11" width="23.28515625" customWidth="1"/>
    <col min="12" max="12" width="27.42578125" customWidth="1"/>
  </cols>
  <sheetData>
    <row r="2" spans="1:19">
      <c r="A2" s="1" t="s">
        <v>5</v>
      </c>
    </row>
    <row r="3" spans="1:19" ht="18.75">
      <c r="A3" s="563" t="s">
        <v>6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13"/>
      <c r="M3" s="13"/>
      <c r="N3" s="13"/>
      <c r="O3" s="13"/>
      <c r="P3" s="13"/>
      <c r="Q3" s="13"/>
      <c r="R3" s="13"/>
      <c r="S3" s="13"/>
    </row>
    <row r="4" spans="1:19">
      <c r="A4" s="1"/>
    </row>
    <row r="5" spans="1:19">
      <c r="A5" s="14" t="s">
        <v>12</v>
      </c>
      <c r="C5" t="s">
        <v>2219</v>
      </c>
    </row>
    <row r="6" spans="1:19">
      <c r="A6" s="14"/>
    </row>
    <row r="7" spans="1:19">
      <c r="A7" s="14" t="s">
        <v>8</v>
      </c>
      <c r="C7" t="s">
        <v>7</v>
      </c>
    </row>
    <row r="8" spans="1:19">
      <c r="A8" s="14"/>
    </row>
    <row r="9" spans="1:19">
      <c r="A9" s="14" t="s">
        <v>9</v>
      </c>
      <c r="C9" t="s">
        <v>2142</v>
      </c>
    </row>
    <row r="10" spans="1:19" ht="15.75" customHeight="1">
      <c r="A10" s="560" t="s">
        <v>0</v>
      </c>
      <c r="B10" s="560" t="s">
        <v>13</v>
      </c>
      <c r="C10" s="579" t="s">
        <v>14</v>
      </c>
      <c r="D10" s="559" t="s">
        <v>1774</v>
      </c>
      <c r="E10" s="559" t="s">
        <v>2078</v>
      </c>
      <c r="F10" s="559" t="s">
        <v>2550</v>
      </c>
      <c r="G10" s="559" t="s">
        <v>2381</v>
      </c>
      <c r="H10" s="559" t="s">
        <v>1776</v>
      </c>
      <c r="I10" s="560" t="s">
        <v>15</v>
      </c>
      <c r="J10" s="560"/>
      <c r="K10" s="560"/>
    </row>
    <row r="11" spans="1:19" ht="24.75" customHeight="1">
      <c r="A11" s="560"/>
      <c r="B11" s="560"/>
      <c r="C11" s="579"/>
      <c r="D11" s="559"/>
      <c r="E11" s="559"/>
      <c r="F11" s="559"/>
      <c r="G11" s="559"/>
      <c r="H11" s="559"/>
      <c r="I11" s="33" t="s">
        <v>1</v>
      </c>
      <c r="J11" s="33" t="s">
        <v>2115</v>
      </c>
      <c r="K11" s="33" t="s">
        <v>2333</v>
      </c>
    </row>
    <row r="12" spans="1:19" ht="15.75">
      <c r="A12" s="152">
        <v>1</v>
      </c>
      <c r="B12" s="321">
        <v>45348</v>
      </c>
      <c r="C12" s="466" t="s">
        <v>2102</v>
      </c>
      <c r="D12" s="322">
        <v>5</v>
      </c>
      <c r="E12" s="480"/>
      <c r="F12" s="319"/>
      <c r="G12" s="319"/>
      <c r="H12" s="280"/>
      <c r="I12" s="268"/>
      <c r="J12" s="261"/>
      <c r="K12" s="278"/>
    </row>
    <row r="13" spans="1:19" ht="15.75">
      <c r="A13" s="152">
        <v>2</v>
      </c>
      <c r="B13" s="323">
        <v>45354</v>
      </c>
      <c r="C13" s="467" t="s">
        <v>2102</v>
      </c>
      <c r="D13" s="324">
        <v>10</v>
      </c>
      <c r="E13" s="480"/>
      <c r="F13" s="319"/>
      <c r="G13" s="319"/>
      <c r="H13" s="280"/>
      <c r="I13" s="268"/>
      <c r="J13" s="307"/>
      <c r="K13" s="278"/>
    </row>
    <row r="14" spans="1:19" ht="18.600000000000001" customHeight="1">
      <c r="A14" s="152">
        <v>3</v>
      </c>
      <c r="B14" s="325">
        <v>45387</v>
      </c>
      <c r="C14" s="468" t="s">
        <v>2220</v>
      </c>
      <c r="D14" s="322">
        <v>70</v>
      </c>
      <c r="E14" s="480"/>
      <c r="F14" s="319"/>
      <c r="G14" s="319"/>
      <c r="H14" s="258"/>
      <c r="I14" s="268"/>
      <c r="J14" s="260"/>
      <c r="K14" s="278"/>
    </row>
    <row r="15" spans="1:19" ht="15.75">
      <c r="A15" s="152">
        <v>4</v>
      </c>
      <c r="B15" s="323"/>
      <c r="C15" s="467"/>
      <c r="D15" s="324"/>
      <c r="E15" s="320"/>
      <c r="F15" s="319">
        <v>2</v>
      </c>
      <c r="G15" s="319"/>
      <c r="H15" s="258"/>
      <c r="I15" s="268">
        <v>45348</v>
      </c>
      <c r="J15" s="349" t="s">
        <v>2545</v>
      </c>
      <c r="K15" s="260" t="s">
        <v>2314</v>
      </c>
    </row>
    <row r="16" spans="1:19" ht="15.75">
      <c r="A16" s="489">
        <v>5</v>
      </c>
      <c r="B16" s="490"/>
      <c r="C16" s="491"/>
      <c r="D16" s="492"/>
      <c r="E16" s="346"/>
      <c r="F16" s="437">
        <v>2</v>
      </c>
      <c r="G16" s="437"/>
      <c r="H16" s="345"/>
      <c r="I16" s="343">
        <v>45348</v>
      </c>
      <c r="J16" s="493" t="s">
        <v>2356</v>
      </c>
      <c r="K16" s="345" t="s">
        <v>2221</v>
      </c>
    </row>
    <row r="17" spans="1:11" ht="15.75">
      <c r="A17" s="152">
        <v>6</v>
      </c>
      <c r="B17" s="323"/>
      <c r="C17" s="467"/>
      <c r="D17" s="324"/>
      <c r="E17" s="320"/>
      <c r="F17" s="319">
        <v>1</v>
      </c>
      <c r="G17" s="319"/>
      <c r="H17" s="258"/>
      <c r="I17" s="268">
        <v>45348</v>
      </c>
      <c r="J17" s="349" t="s">
        <v>2355</v>
      </c>
      <c r="K17" s="260" t="s">
        <v>2221</v>
      </c>
    </row>
    <row r="18" spans="1:11" ht="15.75">
      <c r="A18" s="152">
        <v>7</v>
      </c>
      <c r="B18" s="321"/>
      <c r="C18" s="466"/>
      <c r="D18" s="322"/>
      <c r="E18" s="320"/>
      <c r="F18" s="319">
        <v>6</v>
      </c>
      <c r="G18" s="319"/>
      <c r="H18" s="258"/>
      <c r="I18" s="268">
        <v>45354</v>
      </c>
      <c r="J18" s="349" t="s">
        <v>1967</v>
      </c>
      <c r="K18" s="260" t="s">
        <v>2221</v>
      </c>
    </row>
    <row r="19" spans="1:11" ht="15.75">
      <c r="A19" s="152">
        <v>8</v>
      </c>
      <c r="B19" s="323"/>
      <c r="C19" s="467"/>
      <c r="D19" s="324"/>
      <c r="E19" s="320">
        <v>1</v>
      </c>
      <c r="F19" s="319">
        <v>1</v>
      </c>
      <c r="G19" s="319"/>
      <c r="H19" s="258"/>
      <c r="I19" s="268">
        <v>45397</v>
      </c>
      <c r="J19" s="349" t="s">
        <v>2244</v>
      </c>
      <c r="K19" s="260" t="s">
        <v>2222</v>
      </c>
    </row>
    <row r="20" spans="1:11" ht="15.75">
      <c r="A20" s="152">
        <v>9</v>
      </c>
      <c r="B20" s="281"/>
      <c r="C20" s="469"/>
      <c r="D20" s="480"/>
      <c r="E20" s="320"/>
      <c r="F20" s="497"/>
      <c r="G20" s="497"/>
      <c r="H20" s="498"/>
      <c r="I20" s="499">
        <v>45397</v>
      </c>
      <c r="J20" s="500" t="s">
        <v>2245</v>
      </c>
      <c r="K20" s="501" t="s">
        <v>2223</v>
      </c>
    </row>
    <row r="21" spans="1:11" ht="15.75">
      <c r="A21" s="152">
        <v>10</v>
      </c>
      <c r="B21" s="281"/>
      <c r="C21" s="469"/>
      <c r="D21" s="480"/>
      <c r="E21" s="320">
        <v>1</v>
      </c>
      <c r="F21" s="497"/>
      <c r="G21" s="497"/>
      <c r="H21" s="498"/>
      <c r="I21" s="499">
        <v>45397</v>
      </c>
      <c r="J21" s="500" t="s">
        <v>2246</v>
      </c>
      <c r="K21" s="501" t="s">
        <v>2224</v>
      </c>
    </row>
    <row r="22" spans="1:11" ht="15.75">
      <c r="A22" s="152">
        <v>11</v>
      </c>
      <c r="B22" s="281"/>
      <c r="C22" s="469"/>
      <c r="D22" s="480"/>
      <c r="E22" s="320"/>
      <c r="F22" s="319">
        <v>1</v>
      </c>
      <c r="G22" s="319"/>
      <c r="H22" s="258"/>
      <c r="I22" s="268">
        <v>45398</v>
      </c>
      <c r="J22" s="349" t="s">
        <v>2248</v>
      </c>
      <c r="K22" s="260" t="s">
        <v>2225</v>
      </c>
    </row>
    <row r="23" spans="1:11" ht="15.75">
      <c r="A23" s="489">
        <v>12</v>
      </c>
      <c r="B23" s="494"/>
      <c r="C23" s="495"/>
      <c r="D23" s="496"/>
      <c r="E23" s="346"/>
      <c r="F23" s="437">
        <v>1</v>
      </c>
      <c r="G23" s="437"/>
      <c r="H23" s="345"/>
      <c r="I23" s="343">
        <v>45398</v>
      </c>
      <c r="J23" s="493" t="s">
        <v>2247</v>
      </c>
      <c r="K23" s="345" t="s">
        <v>2243</v>
      </c>
    </row>
    <row r="24" spans="1:11" ht="15.75">
      <c r="A24" s="152">
        <v>13</v>
      </c>
      <c r="B24" s="281"/>
      <c r="C24" s="469"/>
      <c r="D24" s="480"/>
      <c r="E24" s="320"/>
      <c r="F24" s="497"/>
      <c r="G24" s="497"/>
      <c r="H24" s="498"/>
      <c r="I24" s="499">
        <v>45398</v>
      </c>
      <c r="J24" s="500" t="s">
        <v>2250</v>
      </c>
      <c r="K24" s="501" t="s">
        <v>2249</v>
      </c>
    </row>
    <row r="25" spans="1:11" ht="15.75">
      <c r="A25" s="152">
        <v>14</v>
      </c>
      <c r="B25" s="281"/>
      <c r="C25" s="469"/>
      <c r="D25" s="480"/>
      <c r="E25" s="320"/>
      <c r="F25" s="319">
        <v>1</v>
      </c>
      <c r="G25" s="319"/>
      <c r="H25" s="258"/>
      <c r="I25" s="268">
        <v>45399</v>
      </c>
      <c r="J25" s="349" t="s">
        <v>2254</v>
      </c>
      <c r="K25" s="260" t="s">
        <v>2226</v>
      </c>
    </row>
    <row r="26" spans="1:11" ht="15.75">
      <c r="A26" s="489">
        <v>15</v>
      </c>
      <c r="B26" s="494"/>
      <c r="C26" s="495"/>
      <c r="D26" s="496"/>
      <c r="E26" s="346"/>
      <c r="F26" s="437">
        <v>1</v>
      </c>
      <c r="G26" s="437"/>
      <c r="H26" s="345"/>
      <c r="I26" s="343">
        <v>45399</v>
      </c>
      <c r="J26" s="493" t="s">
        <v>2255</v>
      </c>
      <c r="K26" s="345" t="s">
        <v>2256</v>
      </c>
    </row>
    <row r="27" spans="1:11">
      <c r="A27" s="284">
        <v>16</v>
      </c>
      <c r="B27" s="281"/>
      <c r="C27" s="469"/>
      <c r="D27" s="480"/>
      <c r="E27" s="320">
        <v>1</v>
      </c>
      <c r="F27" s="320">
        <v>1</v>
      </c>
      <c r="G27" s="320"/>
      <c r="H27" s="258"/>
      <c r="I27" s="268">
        <v>45400</v>
      </c>
      <c r="J27" s="349" t="s">
        <v>2258</v>
      </c>
      <c r="K27" s="260" t="s">
        <v>2259</v>
      </c>
    </row>
    <row r="28" spans="1:11">
      <c r="A28" s="284">
        <v>17</v>
      </c>
      <c r="B28" s="281"/>
      <c r="C28" s="469"/>
      <c r="D28" s="480"/>
      <c r="E28" s="261"/>
      <c r="F28" s="261">
        <v>1</v>
      </c>
      <c r="G28" s="261"/>
      <c r="H28" s="260"/>
      <c r="I28" s="268">
        <v>45401</v>
      </c>
      <c r="J28" s="349" t="s">
        <v>2508</v>
      </c>
      <c r="K28" s="260" t="s">
        <v>2367</v>
      </c>
    </row>
    <row r="29" spans="1:11">
      <c r="A29" s="431">
        <v>18</v>
      </c>
      <c r="B29" s="494"/>
      <c r="C29" s="495"/>
      <c r="D29" s="496"/>
      <c r="E29" s="346"/>
      <c r="F29" s="346">
        <v>1</v>
      </c>
      <c r="G29" s="346"/>
      <c r="H29" s="345"/>
      <c r="I29" s="343">
        <v>45401</v>
      </c>
      <c r="J29" s="493" t="s">
        <v>2379</v>
      </c>
      <c r="K29" s="345" t="s">
        <v>2368</v>
      </c>
    </row>
    <row r="30" spans="1:11">
      <c r="A30" s="431">
        <v>19</v>
      </c>
      <c r="B30" s="494"/>
      <c r="C30" s="495"/>
      <c r="D30" s="496"/>
      <c r="E30" s="346"/>
      <c r="F30" s="346">
        <v>3</v>
      </c>
      <c r="G30" s="346"/>
      <c r="H30" s="345"/>
      <c r="I30" s="343">
        <v>45401</v>
      </c>
      <c r="J30" s="493" t="s">
        <v>2260</v>
      </c>
      <c r="K30" s="345" t="s">
        <v>2261</v>
      </c>
    </row>
    <row r="31" spans="1:11">
      <c r="A31" s="284">
        <v>20</v>
      </c>
      <c r="B31" s="281"/>
      <c r="C31" s="469"/>
      <c r="D31" s="480"/>
      <c r="E31" s="320">
        <v>1</v>
      </c>
      <c r="F31" s="261">
        <v>1</v>
      </c>
      <c r="G31" s="261"/>
      <c r="H31" s="260"/>
      <c r="I31" s="291">
        <v>45405</v>
      </c>
      <c r="J31" s="349" t="s">
        <v>2265</v>
      </c>
      <c r="K31" s="260" t="s">
        <v>2266</v>
      </c>
    </row>
    <row r="32" spans="1:11">
      <c r="A32" s="431">
        <v>21</v>
      </c>
      <c r="B32" s="494"/>
      <c r="C32" s="495"/>
      <c r="D32" s="496"/>
      <c r="E32" s="346"/>
      <c r="F32" s="346">
        <v>1</v>
      </c>
      <c r="G32" s="346"/>
      <c r="H32" s="345"/>
      <c r="I32" s="348">
        <v>45410</v>
      </c>
      <c r="J32" s="493" t="s">
        <v>2260</v>
      </c>
      <c r="K32" s="345" t="s">
        <v>2307</v>
      </c>
    </row>
    <row r="33" spans="1:11">
      <c r="A33" s="284">
        <v>22</v>
      </c>
      <c r="B33" s="281"/>
      <c r="C33" s="469"/>
      <c r="D33" s="480"/>
      <c r="E33" s="320"/>
      <c r="F33" s="261">
        <v>1</v>
      </c>
      <c r="G33" s="261"/>
      <c r="H33" s="260"/>
      <c r="I33" s="291">
        <v>45412</v>
      </c>
      <c r="J33" s="349" t="s">
        <v>2306</v>
      </c>
      <c r="K33" s="260" t="s">
        <v>2336</v>
      </c>
    </row>
    <row r="34" spans="1:11">
      <c r="A34" s="284">
        <v>23</v>
      </c>
      <c r="B34" s="281"/>
      <c r="C34" s="469"/>
      <c r="D34" s="480"/>
      <c r="E34" s="320"/>
      <c r="F34" s="261">
        <v>1</v>
      </c>
      <c r="G34" s="261"/>
      <c r="H34" s="260"/>
      <c r="I34" s="291">
        <v>45412</v>
      </c>
      <c r="J34" s="349" t="s">
        <v>2509</v>
      </c>
      <c r="K34" s="260" t="s">
        <v>2337</v>
      </c>
    </row>
    <row r="35" spans="1:11">
      <c r="A35" s="431">
        <v>24</v>
      </c>
      <c r="B35" s="494"/>
      <c r="C35" s="495"/>
      <c r="D35" s="496"/>
      <c r="E35" s="346"/>
      <c r="F35" s="346">
        <v>1</v>
      </c>
      <c r="G35" s="346"/>
      <c r="H35" s="345"/>
      <c r="I35" s="348">
        <v>45412</v>
      </c>
      <c r="J35" s="493" t="s">
        <v>2212</v>
      </c>
      <c r="K35" s="345" t="s">
        <v>2338</v>
      </c>
    </row>
    <row r="36" spans="1:11">
      <c r="A36" s="284">
        <v>25</v>
      </c>
      <c r="B36" s="281"/>
      <c r="C36" s="469"/>
      <c r="D36" s="480"/>
      <c r="E36" s="320"/>
      <c r="F36" s="261">
        <v>1</v>
      </c>
      <c r="G36" s="261"/>
      <c r="H36" s="260"/>
      <c r="I36" s="291">
        <v>45413</v>
      </c>
      <c r="J36" s="349" t="s">
        <v>2345</v>
      </c>
      <c r="K36" s="260" t="s">
        <v>2339</v>
      </c>
    </row>
    <row r="37" spans="1:11">
      <c r="A37" s="284">
        <v>26</v>
      </c>
      <c r="B37" s="281"/>
      <c r="C37" s="469"/>
      <c r="D37" s="480"/>
      <c r="E37" s="320"/>
      <c r="F37" s="261">
        <v>1</v>
      </c>
      <c r="G37" s="261"/>
      <c r="H37" s="260"/>
      <c r="I37" s="291">
        <v>45413</v>
      </c>
      <c r="J37" s="349" t="s">
        <v>2346</v>
      </c>
      <c r="K37" s="260" t="s">
        <v>2340</v>
      </c>
    </row>
    <row r="38" spans="1:11">
      <c r="A38" s="284">
        <v>27</v>
      </c>
      <c r="B38" s="281"/>
      <c r="C38" s="469"/>
      <c r="D38" s="480"/>
      <c r="E38" s="320"/>
      <c r="F38" s="261">
        <v>1</v>
      </c>
      <c r="G38" s="261"/>
      <c r="H38" s="260"/>
      <c r="I38" s="291">
        <v>45413</v>
      </c>
      <c r="J38" s="349" t="s">
        <v>2341</v>
      </c>
      <c r="K38" s="260" t="s">
        <v>2343</v>
      </c>
    </row>
    <row r="39" spans="1:11">
      <c r="A39" s="284">
        <v>28</v>
      </c>
      <c r="B39" s="281"/>
      <c r="C39" s="469"/>
      <c r="D39" s="480"/>
      <c r="E39" s="320"/>
      <c r="F39" s="261">
        <v>1</v>
      </c>
      <c r="G39" s="261"/>
      <c r="H39" s="260"/>
      <c r="I39" s="291">
        <v>45413</v>
      </c>
      <c r="J39" s="349" t="s">
        <v>2342</v>
      </c>
      <c r="K39" s="260" t="s">
        <v>2344</v>
      </c>
    </row>
    <row r="40" spans="1:11">
      <c r="A40" s="284">
        <v>29</v>
      </c>
      <c r="B40" s="281"/>
      <c r="C40" s="469"/>
      <c r="D40" s="480"/>
      <c r="E40" s="320"/>
      <c r="F40" s="261">
        <v>1</v>
      </c>
      <c r="G40" s="261"/>
      <c r="H40" s="260"/>
      <c r="I40" s="291">
        <v>45413</v>
      </c>
      <c r="J40" s="349" t="s">
        <v>2606</v>
      </c>
      <c r="K40" s="260" t="s">
        <v>2347</v>
      </c>
    </row>
    <row r="41" spans="1:11">
      <c r="A41" s="284">
        <v>30</v>
      </c>
      <c r="B41" s="281"/>
      <c r="C41" s="469"/>
      <c r="D41" s="480"/>
      <c r="E41" s="320"/>
      <c r="F41" s="261">
        <v>1</v>
      </c>
      <c r="G41" s="261"/>
      <c r="H41" s="260"/>
      <c r="I41" s="291">
        <v>45415</v>
      </c>
      <c r="J41" s="349" t="s">
        <v>2510</v>
      </c>
      <c r="K41" s="260" t="s">
        <v>2353</v>
      </c>
    </row>
    <row r="42" spans="1:11">
      <c r="A42" s="284">
        <v>31</v>
      </c>
      <c r="B42" s="281"/>
      <c r="C42" s="469"/>
      <c r="D42" s="480"/>
      <c r="E42" s="320"/>
      <c r="F42" s="261">
        <v>2</v>
      </c>
      <c r="G42" s="261"/>
      <c r="H42" s="260"/>
      <c r="I42" s="291">
        <v>45417</v>
      </c>
      <c r="J42" s="349" t="s">
        <v>2369</v>
      </c>
      <c r="K42" s="260" t="s">
        <v>2354</v>
      </c>
    </row>
    <row r="43" spans="1:11">
      <c r="A43" s="284">
        <v>32</v>
      </c>
      <c r="B43" s="281"/>
      <c r="C43" s="469"/>
      <c r="D43" s="480"/>
      <c r="E43" s="320"/>
      <c r="F43" s="261">
        <v>1</v>
      </c>
      <c r="G43" s="261"/>
      <c r="H43" s="260"/>
      <c r="I43" s="291">
        <v>45417</v>
      </c>
      <c r="J43" s="349" t="s">
        <v>2508</v>
      </c>
      <c r="K43" s="260" t="s">
        <v>2357</v>
      </c>
    </row>
    <row r="44" spans="1:11">
      <c r="A44" s="284">
        <v>33</v>
      </c>
      <c r="B44" s="281"/>
      <c r="C44" s="469"/>
      <c r="D44" s="480"/>
      <c r="E44" s="320"/>
      <c r="F44" s="261">
        <v>1</v>
      </c>
      <c r="G44" s="261"/>
      <c r="H44" s="260"/>
      <c r="I44" s="291">
        <v>45420</v>
      </c>
      <c r="J44" s="349" t="s">
        <v>2371</v>
      </c>
      <c r="K44" s="260" t="s">
        <v>2374</v>
      </c>
    </row>
    <row r="45" spans="1:11">
      <c r="A45" s="284">
        <v>34</v>
      </c>
      <c r="B45" s="281"/>
      <c r="C45" s="469"/>
      <c r="D45" s="480"/>
      <c r="E45" s="320"/>
      <c r="F45" s="261">
        <v>1</v>
      </c>
      <c r="G45" s="261"/>
      <c r="H45" s="260"/>
      <c r="I45" s="291">
        <v>45420</v>
      </c>
      <c r="J45" s="349" t="s">
        <v>2372</v>
      </c>
      <c r="K45" s="260" t="s">
        <v>2376</v>
      </c>
    </row>
    <row r="46" spans="1:11">
      <c r="A46" s="284">
        <v>35</v>
      </c>
      <c r="B46" s="281"/>
      <c r="C46" s="469"/>
      <c r="D46" s="480"/>
      <c r="E46" s="320"/>
      <c r="F46" s="320">
        <v>1</v>
      </c>
      <c r="G46" s="320"/>
      <c r="H46" s="258"/>
      <c r="I46" s="291">
        <v>45420</v>
      </c>
      <c r="J46" s="349" t="s">
        <v>2373</v>
      </c>
      <c r="K46" s="260" t="s">
        <v>2375</v>
      </c>
    </row>
    <row r="47" spans="1:11">
      <c r="A47" s="431">
        <v>36</v>
      </c>
      <c r="B47" s="494"/>
      <c r="C47" s="495"/>
      <c r="D47" s="496"/>
      <c r="E47" s="346"/>
      <c r="F47" s="346">
        <v>1</v>
      </c>
      <c r="G47" s="346"/>
      <c r="H47" s="345"/>
      <c r="I47" s="348">
        <v>45423</v>
      </c>
      <c r="J47" s="493" t="s">
        <v>2380</v>
      </c>
      <c r="K47" s="345" t="s">
        <v>2378</v>
      </c>
    </row>
    <row r="48" spans="1:11">
      <c r="A48" s="284">
        <v>37</v>
      </c>
      <c r="B48" s="281"/>
      <c r="C48" s="469"/>
      <c r="D48" s="480"/>
      <c r="E48" s="320"/>
      <c r="F48" s="320">
        <v>1</v>
      </c>
      <c r="G48" s="320"/>
      <c r="H48" s="258"/>
      <c r="I48" s="291">
        <v>45425</v>
      </c>
      <c r="J48" s="349" t="s">
        <v>2502</v>
      </c>
      <c r="K48" s="260" t="s">
        <v>2504</v>
      </c>
    </row>
    <row r="49" spans="1:12" hidden="1">
      <c r="A49" s="284">
        <v>38</v>
      </c>
      <c r="B49" s="281"/>
      <c r="C49" s="469"/>
      <c r="D49" s="480"/>
      <c r="E49" s="320"/>
      <c r="F49" s="320"/>
      <c r="G49" s="320"/>
      <c r="H49" s="258"/>
      <c r="I49" s="291"/>
      <c r="J49" s="349"/>
      <c r="K49" s="260" t="s">
        <v>2221</v>
      </c>
    </row>
    <row r="50" spans="1:12" hidden="1">
      <c r="A50" s="284">
        <v>39</v>
      </c>
      <c r="B50" s="281"/>
      <c r="C50" s="469"/>
      <c r="D50" s="480"/>
      <c r="E50" s="320"/>
      <c r="F50" s="320"/>
      <c r="G50" s="320"/>
      <c r="H50" s="258"/>
      <c r="I50" s="291"/>
      <c r="J50" s="349"/>
      <c r="K50" s="260" t="s">
        <v>2221</v>
      </c>
    </row>
    <row r="51" spans="1:12" hidden="1">
      <c r="A51" s="284">
        <v>40</v>
      </c>
      <c r="B51" s="281"/>
      <c r="C51" s="469"/>
      <c r="D51" s="480"/>
      <c r="E51" s="320"/>
      <c r="F51" s="320"/>
      <c r="G51" s="320"/>
      <c r="H51" s="258"/>
      <c r="I51" s="291"/>
      <c r="J51" s="349"/>
      <c r="K51" s="260" t="s">
        <v>2221</v>
      </c>
    </row>
    <row r="52" spans="1:12" hidden="1">
      <c r="A52" s="284">
        <v>41</v>
      </c>
      <c r="B52" s="281"/>
      <c r="C52" s="469"/>
      <c r="D52" s="480"/>
      <c r="E52" s="320"/>
      <c r="F52" s="320"/>
      <c r="G52" s="320"/>
      <c r="H52" s="258"/>
      <c r="I52" s="291"/>
      <c r="J52" s="349"/>
      <c r="K52" s="260" t="s">
        <v>2221</v>
      </c>
    </row>
    <row r="53" spans="1:12" hidden="1">
      <c r="A53" s="284">
        <v>42</v>
      </c>
      <c r="B53" s="281"/>
      <c r="C53" s="469"/>
      <c r="D53" s="480"/>
      <c r="E53" s="320"/>
      <c r="F53" s="320"/>
      <c r="G53" s="320"/>
      <c r="H53" s="258"/>
      <c r="I53" s="291"/>
      <c r="J53" s="349"/>
      <c r="K53" s="260" t="s">
        <v>2221</v>
      </c>
    </row>
    <row r="54" spans="1:12" hidden="1">
      <c r="A54" s="284">
        <v>43</v>
      </c>
      <c r="B54" s="281"/>
      <c r="C54" s="469"/>
      <c r="D54" s="480"/>
      <c r="E54" s="320"/>
      <c r="F54" s="320" t="s">
        <v>2377</v>
      </c>
      <c r="G54" s="320"/>
      <c r="H54" s="258"/>
      <c r="I54" s="291"/>
      <c r="J54" s="349"/>
      <c r="K54" s="260" t="s">
        <v>2221</v>
      </c>
    </row>
    <row r="55" spans="1:12">
      <c r="A55" s="284">
        <v>44</v>
      </c>
      <c r="B55" s="281"/>
      <c r="C55" s="469"/>
      <c r="D55" s="480"/>
      <c r="E55" s="320"/>
      <c r="F55" s="320">
        <v>1</v>
      </c>
      <c r="G55" s="320"/>
      <c r="H55" s="258"/>
      <c r="I55" s="291">
        <v>45425</v>
      </c>
      <c r="J55" s="349" t="s">
        <v>2503</v>
      </c>
      <c r="K55" s="260" t="s">
        <v>2612</v>
      </c>
    </row>
    <row r="56" spans="1:12">
      <c r="A56" s="284">
        <v>45</v>
      </c>
      <c r="B56" s="281"/>
      <c r="C56" s="469"/>
      <c r="D56" s="480"/>
      <c r="E56" s="320"/>
      <c r="F56" s="320">
        <v>1</v>
      </c>
      <c r="G56" s="320"/>
      <c r="H56" s="258"/>
      <c r="I56" s="291">
        <v>45426</v>
      </c>
      <c r="J56" s="349" t="s">
        <v>2506</v>
      </c>
      <c r="K56" s="260" t="s">
        <v>2507</v>
      </c>
    </row>
    <row r="57" spans="1:12">
      <c r="A57" s="284">
        <v>46</v>
      </c>
      <c r="B57" s="281"/>
      <c r="C57" s="469"/>
      <c r="D57" s="480"/>
      <c r="E57" s="320"/>
      <c r="F57" s="320"/>
      <c r="G57" s="320"/>
      <c r="H57" s="258"/>
      <c r="I57" s="291">
        <v>45433</v>
      </c>
      <c r="J57" s="349" t="s">
        <v>2548</v>
      </c>
      <c r="K57" s="260" t="s">
        <v>2549</v>
      </c>
      <c r="L57" t="s">
        <v>2626</v>
      </c>
    </row>
    <row r="58" spans="1:12">
      <c r="A58" s="284"/>
      <c r="B58" s="281"/>
      <c r="C58" s="469"/>
      <c r="D58" s="480"/>
      <c r="E58" s="320"/>
      <c r="F58" s="320"/>
      <c r="G58" s="320"/>
      <c r="H58" s="258"/>
      <c r="I58" s="291"/>
      <c r="J58" s="349"/>
      <c r="K58" s="260"/>
    </row>
    <row r="59" spans="1:12">
      <c r="A59" s="156"/>
      <c r="B59" s="281"/>
      <c r="C59" s="470"/>
      <c r="D59" s="481"/>
      <c r="E59" s="320"/>
      <c r="F59" s="320"/>
      <c r="G59" s="320"/>
      <c r="H59" s="258"/>
      <c r="I59" s="291"/>
      <c r="J59" s="349"/>
      <c r="K59" s="260"/>
    </row>
    <row r="60" spans="1:12">
      <c r="A60" s="561" t="s">
        <v>11</v>
      </c>
      <c r="B60" s="561"/>
      <c r="C60" s="561"/>
      <c r="D60" s="258">
        <f>SUM(D12:D59)</f>
        <v>85</v>
      </c>
      <c r="E60" s="258">
        <f>SUM(E12:E59)</f>
        <v>4</v>
      </c>
      <c r="F60" s="258">
        <f>SUM(F15:F59)</f>
        <v>43</v>
      </c>
      <c r="G60" s="258">
        <f>SUM(G12:G59)</f>
        <v>0</v>
      </c>
      <c r="H60" s="260">
        <f>D60-E60-F60</f>
        <v>38</v>
      </c>
      <c r="I60" s="282"/>
      <c r="J60" s="260"/>
      <c r="K60" s="258"/>
    </row>
  </sheetData>
  <mergeCells count="11">
    <mergeCell ref="E10:E11"/>
    <mergeCell ref="F10:F11"/>
    <mergeCell ref="H10:H11"/>
    <mergeCell ref="I10:K10"/>
    <mergeCell ref="A3:K3"/>
    <mergeCell ref="G10:G11"/>
    <mergeCell ref="A60:C60"/>
    <mergeCell ref="A10:A11"/>
    <mergeCell ref="B10:B11"/>
    <mergeCell ref="C10:C11"/>
    <mergeCell ref="D10:D11"/>
  </mergeCells>
  <phoneticPr fontId="31" type="noConversion"/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3:T40"/>
  <sheetViews>
    <sheetView topLeftCell="A5" workbookViewId="0">
      <selection activeCell="C9" sqref="C9"/>
    </sheetView>
  </sheetViews>
  <sheetFormatPr defaultColWidth="8.85546875"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2622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15.75">
      <c r="A16" s="152">
        <v>1</v>
      </c>
      <c r="B16" s="296" t="s">
        <v>2423</v>
      </c>
      <c r="C16" s="294" t="s">
        <v>2621</v>
      </c>
      <c r="D16" s="266">
        <v>9</v>
      </c>
      <c r="E16" s="265"/>
      <c r="F16" s="280"/>
      <c r="G16" s="280"/>
      <c r="H16" s="268"/>
      <c r="I16" s="261"/>
      <c r="J16" s="278"/>
      <c r="K16" s="277"/>
      <c r="L16" s="283"/>
    </row>
    <row r="17" spans="1:12" ht="15.75">
      <c r="A17" s="152">
        <v>2</v>
      </c>
      <c r="B17" s="288"/>
      <c r="C17" s="275"/>
      <c r="D17" s="275"/>
      <c r="E17" s="265"/>
      <c r="F17" s="280">
        <v>9</v>
      </c>
      <c r="G17" s="280"/>
      <c r="H17" s="268"/>
      <c r="I17" s="307"/>
      <c r="J17" s="278"/>
      <c r="K17" s="277"/>
      <c r="L17" s="283"/>
    </row>
    <row r="18" spans="1:12" ht="15.75">
      <c r="A18" s="152">
        <v>3</v>
      </c>
      <c r="B18" s="289"/>
      <c r="C18" s="297"/>
      <c r="D18" s="297"/>
      <c r="E18" s="265"/>
      <c r="F18" s="280"/>
      <c r="G18" s="258"/>
      <c r="H18" s="268"/>
      <c r="I18" s="260"/>
      <c r="J18" s="278"/>
      <c r="K18" s="260"/>
      <c r="L18" s="260"/>
    </row>
    <row r="19" spans="1:12" ht="15.75">
      <c r="A19" s="152">
        <v>4</v>
      </c>
      <c r="B19" s="281"/>
      <c r="C19" s="265"/>
      <c r="D19" s="265"/>
      <c r="E19" s="258"/>
      <c r="F19" s="258"/>
      <c r="G19" s="258"/>
      <c r="H19" s="291"/>
      <c r="I19" s="260"/>
      <c r="J19" s="260"/>
      <c r="K19" s="260"/>
      <c r="L19" s="260"/>
    </row>
    <row r="20" spans="1:12" ht="15.75">
      <c r="A20" s="152">
        <v>5</v>
      </c>
      <c r="B20" s="281"/>
      <c r="C20" s="265"/>
      <c r="D20" s="265"/>
      <c r="E20" s="258"/>
      <c r="F20" s="258"/>
      <c r="G20" s="258"/>
      <c r="H20" s="291"/>
      <c r="I20" s="260"/>
      <c r="J20" s="260"/>
      <c r="K20" s="260"/>
      <c r="L20" s="260"/>
    </row>
    <row r="21" spans="1:12" ht="15.75">
      <c r="A21" s="152">
        <v>6</v>
      </c>
      <c r="B21" s="281"/>
      <c r="C21" s="265"/>
      <c r="D21" s="265"/>
      <c r="E21" s="258"/>
      <c r="F21" s="258"/>
      <c r="G21" s="258"/>
      <c r="H21" s="291"/>
      <c r="I21" s="260"/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58"/>
      <c r="F22" s="258"/>
      <c r="G22" s="258"/>
      <c r="H22" s="291"/>
      <c r="I22" s="260"/>
      <c r="J22" s="260"/>
      <c r="K22" s="260"/>
      <c r="L22" s="260"/>
    </row>
    <row r="23" spans="1:12" ht="15.75">
      <c r="A23" s="152">
        <v>8</v>
      </c>
      <c r="B23" s="281"/>
      <c r="C23" s="158"/>
      <c r="D23" s="158"/>
      <c r="E23" s="258"/>
      <c r="F23" s="258"/>
      <c r="G23" s="258"/>
      <c r="H23" s="282"/>
      <c r="I23" s="260"/>
      <c r="J23" s="260"/>
      <c r="K23" s="260"/>
      <c r="L23" s="260"/>
    </row>
    <row r="24" spans="1:12" ht="15.75">
      <c r="A24" s="152">
        <v>9</v>
      </c>
      <c r="B24" s="359"/>
      <c r="C24" s="359"/>
      <c r="D24" s="258">
        <f>SUM(D16:D23)</f>
        <v>9</v>
      </c>
      <c r="E24" s="258">
        <f>SUM(E16:E23)</f>
        <v>0</v>
      </c>
      <c r="F24" s="258">
        <f>SUM(F16:F23)</f>
        <v>9</v>
      </c>
      <c r="G24" s="260">
        <f>D24-E24-F24</f>
        <v>0</v>
      </c>
      <c r="H24" s="282"/>
      <c r="I24" s="260"/>
      <c r="J24" s="258"/>
      <c r="K24" s="258"/>
      <c r="L24" s="258"/>
    </row>
    <row r="25" spans="1:12" ht="15.75">
      <c r="A25" s="152">
        <v>10</v>
      </c>
    </row>
    <row r="26" spans="1:12" ht="15.75">
      <c r="A26" s="152">
        <v>11</v>
      </c>
    </row>
    <row r="27" spans="1:12" ht="15.75">
      <c r="A27" s="152">
        <v>12</v>
      </c>
    </row>
    <row r="28" spans="1:12" ht="15.75">
      <c r="A28" s="152">
        <v>13</v>
      </c>
    </row>
    <row r="29" spans="1:12" ht="15.75">
      <c r="A29" s="152">
        <v>14</v>
      </c>
    </row>
    <row r="30" spans="1:12" ht="15.75">
      <c r="A30" s="152"/>
    </row>
    <row r="31" spans="1:12" ht="15.75">
      <c r="A31" s="152">
        <v>15</v>
      </c>
    </row>
    <row r="32" spans="1:12" ht="15.75">
      <c r="A32" s="152">
        <v>16</v>
      </c>
    </row>
    <row r="33" spans="1:1" ht="15.75">
      <c r="A33" s="152">
        <v>17</v>
      </c>
    </row>
    <row r="34" spans="1:1" ht="15.75">
      <c r="A34" s="152"/>
    </row>
    <row r="35" spans="1:1" ht="15.75">
      <c r="A35" s="152"/>
    </row>
    <row r="36" spans="1:1" ht="15.75">
      <c r="A36" s="152"/>
    </row>
    <row r="37" spans="1:1" ht="15.75">
      <c r="A37" s="152"/>
    </row>
    <row r="38" spans="1:1" ht="15.75">
      <c r="A38" s="152"/>
    </row>
    <row r="39" spans="1:1">
      <c r="A39" s="156"/>
    </row>
    <row r="40" spans="1:1">
      <c r="A40" s="359" t="s">
        <v>11</v>
      </c>
    </row>
  </sheetData>
  <mergeCells count="11">
    <mergeCell ref="K14:L14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3:T40"/>
  <sheetViews>
    <sheetView topLeftCell="A11" workbookViewId="0">
      <selection activeCell="H30" sqref="H30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2216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28.5">
      <c r="A16" s="152">
        <v>1</v>
      </c>
      <c r="B16" s="296">
        <v>45375</v>
      </c>
      <c r="C16" s="294" t="s">
        <v>2081</v>
      </c>
      <c r="D16" s="266">
        <v>32</v>
      </c>
      <c r="E16" s="265"/>
      <c r="F16" s="280"/>
      <c r="G16" s="280"/>
      <c r="H16" s="268"/>
      <c r="I16" s="261"/>
      <c r="J16" s="278"/>
      <c r="K16" s="277"/>
      <c r="L16" s="283"/>
    </row>
    <row r="17" spans="1:12" ht="15.75">
      <c r="A17" s="152">
        <v>2</v>
      </c>
      <c r="B17" s="288"/>
      <c r="C17" s="275"/>
      <c r="D17" s="275"/>
      <c r="E17" s="265"/>
      <c r="F17" s="280"/>
      <c r="G17" s="280"/>
      <c r="H17" s="268"/>
      <c r="I17" s="307"/>
      <c r="J17" s="278"/>
      <c r="K17" s="277"/>
      <c r="L17" s="283"/>
    </row>
    <row r="18" spans="1:12" ht="15.75">
      <c r="A18" s="152">
        <v>3</v>
      </c>
      <c r="B18" s="289"/>
      <c r="C18" s="297"/>
      <c r="D18" s="297"/>
      <c r="E18" s="265"/>
      <c r="F18" s="280"/>
      <c r="G18" s="258"/>
      <c r="H18" s="268"/>
      <c r="I18" s="260"/>
      <c r="J18" s="278"/>
      <c r="K18" s="260"/>
      <c r="L18" s="260"/>
    </row>
    <row r="19" spans="1:12" ht="15.75">
      <c r="A19" s="152">
        <v>4</v>
      </c>
      <c r="B19" s="290"/>
      <c r="C19" s="275"/>
      <c r="D19" s="275"/>
      <c r="E19" s="262"/>
      <c r="F19" s="280"/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289"/>
      <c r="C20" s="266"/>
      <c r="D20" s="266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32</v>
      </c>
      <c r="E40" s="258">
        <f>SUM(E16:E39)</f>
        <v>0</v>
      </c>
      <c r="F40" s="258">
        <f>SUM(F16:F39)</f>
        <v>0</v>
      </c>
      <c r="G40" s="260">
        <f>D40-E40-F40</f>
        <v>32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3:T31"/>
  <sheetViews>
    <sheetView topLeftCell="A11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2213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15.75">
      <c r="A16" s="152">
        <v>1</v>
      </c>
      <c r="B16" s="313">
        <v>45282</v>
      </c>
      <c r="C16" s="314" t="s">
        <v>2101</v>
      </c>
      <c r="D16" s="314">
        <v>6</v>
      </c>
      <c r="E16" s="265"/>
      <c r="F16" s="280"/>
      <c r="G16" s="280"/>
      <c r="H16" s="268"/>
      <c r="I16" s="261"/>
      <c r="J16" s="278"/>
      <c r="K16" s="277"/>
      <c r="L16" s="283"/>
    </row>
    <row r="17" spans="1:12" ht="15.75">
      <c r="A17" s="152">
        <v>2</v>
      </c>
      <c r="B17" s="316">
        <v>45345</v>
      </c>
      <c r="C17" s="317" t="s">
        <v>2102</v>
      </c>
      <c r="D17" s="317">
        <v>5</v>
      </c>
      <c r="E17" s="265"/>
      <c r="F17" s="280"/>
      <c r="G17" s="280"/>
      <c r="H17" s="268"/>
      <c r="I17" s="307"/>
      <c r="J17" s="278"/>
      <c r="K17" s="277"/>
      <c r="L17" s="283"/>
    </row>
    <row r="18" spans="1:12" ht="15.75">
      <c r="A18" s="152">
        <v>3</v>
      </c>
      <c r="B18" s="313">
        <v>45346</v>
      </c>
      <c r="C18" s="314" t="s">
        <v>2102</v>
      </c>
      <c r="D18" s="314">
        <v>10</v>
      </c>
      <c r="E18" s="265"/>
      <c r="F18" s="280"/>
      <c r="G18" s="258"/>
      <c r="H18" s="268"/>
      <c r="I18" s="260"/>
      <c r="J18" s="278"/>
      <c r="K18" s="260"/>
      <c r="L18" s="260"/>
    </row>
    <row r="19" spans="1:12" ht="15.75">
      <c r="A19" s="152">
        <v>4</v>
      </c>
      <c r="B19" s="316">
        <v>45365</v>
      </c>
      <c r="C19" s="317" t="s">
        <v>2214</v>
      </c>
      <c r="D19" s="317">
        <v>15</v>
      </c>
      <c r="E19" s="262"/>
      <c r="F19" s="280"/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313">
        <v>45366</v>
      </c>
      <c r="C20" s="314" t="s">
        <v>2079</v>
      </c>
      <c r="D20" s="314">
        <v>10</v>
      </c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316">
        <v>45370</v>
      </c>
      <c r="C21" s="317" t="s">
        <v>2080</v>
      </c>
      <c r="D21" s="317">
        <v>10</v>
      </c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335"/>
      <c r="C22" s="315"/>
      <c r="D22" s="31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335"/>
      <c r="C23" s="315"/>
      <c r="D23" s="31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335"/>
      <c r="C24" s="315"/>
      <c r="D24" s="31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335"/>
      <c r="C25" s="315"/>
      <c r="D25" s="31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335"/>
      <c r="C26" s="315"/>
      <c r="D26" s="31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335"/>
      <c r="C27" s="315"/>
      <c r="D27" s="31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335"/>
      <c r="C28" s="315"/>
      <c r="D28" s="31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335"/>
      <c r="C29" s="315"/>
      <c r="D29" s="315"/>
      <c r="E29" s="262"/>
      <c r="F29" s="280"/>
      <c r="G29" s="258"/>
      <c r="H29" s="282"/>
      <c r="I29" s="260"/>
      <c r="J29" s="260"/>
      <c r="K29" s="260"/>
      <c r="L29" s="260"/>
    </row>
    <row r="30" spans="1:12">
      <c r="A30" s="156"/>
      <c r="B30" s="335"/>
      <c r="C30" s="336"/>
      <c r="D30" s="336"/>
      <c r="E30" s="258"/>
      <c r="F30" s="258"/>
      <c r="G30" s="258"/>
      <c r="H30" s="282"/>
      <c r="I30" s="260"/>
      <c r="J30" s="260"/>
      <c r="K30" s="260"/>
      <c r="L30" s="260"/>
    </row>
    <row r="31" spans="1:12">
      <c r="A31" s="561" t="s">
        <v>11</v>
      </c>
      <c r="B31" s="561"/>
      <c r="C31" s="561"/>
      <c r="D31" s="258">
        <f>SUM(D16:D30)</f>
        <v>56</v>
      </c>
      <c r="E31" s="258">
        <f>SUM(E16:E30)</f>
        <v>0</v>
      </c>
      <c r="F31" s="258">
        <f>SUM(F16:F30)</f>
        <v>0</v>
      </c>
      <c r="G31" s="260">
        <f>D31-E31-F31</f>
        <v>56</v>
      </c>
      <c r="H31" s="282"/>
      <c r="I31" s="260"/>
      <c r="J31" s="258"/>
      <c r="K31" s="258"/>
      <c r="L31" s="258"/>
    </row>
  </sheetData>
  <mergeCells count="12">
    <mergeCell ref="K14:L14"/>
    <mergeCell ref="A31:C31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3:T40"/>
  <sheetViews>
    <sheetView topLeftCell="A12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2192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15.75">
      <c r="A16" s="152">
        <v>1</v>
      </c>
      <c r="B16" s="313">
        <v>45278</v>
      </c>
      <c r="C16" s="314" t="s">
        <v>2102</v>
      </c>
      <c r="D16" s="314">
        <v>4</v>
      </c>
      <c r="E16" s="265"/>
      <c r="F16" s="280">
        <v>1</v>
      </c>
      <c r="G16" s="280"/>
      <c r="H16" s="268">
        <v>45351</v>
      </c>
      <c r="I16" s="261" t="s">
        <v>1949</v>
      </c>
      <c r="J16" s="278"/>
      <c r="K16" s="277"/>
      <c r="L16" s="283"/>
    </row>
    <row r="17" spans="1:12" ht="15.75">
      <c r="A17" s="152">
        <v>2</v>
      </c>
      <c r="B17" s="316">
        <v>45354</v>
      </c>
      <c r="C17" s="317" t="s">
        <v>2102</v>
      </c>
      <c r="D17" s="317">
        <v>4</v>
      </c>
      <c r="E17" s="265"/>
      <c r="F17" s="280"/>
      <c r="G17" s="280"/>
      <c r="H17" s="268"/>
      <c r="I17" s="307"/>
      <c r="J17" s="278"/>
      <c r="K17" s="277"/>
      <c r="L17" s="283"/>
    </row>
    <row r="18" spans="1:12" ht="15.75">
      <c r="A18" s="152">
        <v>3</v>
      </c>
      <c r="B18" s="313"/>
      <c r="C18" s="314"/>
      <c r="D18" s="314"/>
      <c r="E18" s="265"/>
      <c r="F18" s="280"/>
      <c r="G18" s="258"/>
      <c r="H18" s="268"/>
      <c r="I18" s="260"/>
      <c r="J18" s="278"/>
      <c r="K18" s="260"/>
      <c r="L18" s="260"/>
    </row>
    <row r="19" spans="1:12" ht="15.75">
      <c r="A19" s="152">
        <v>4</v>
      </c>
      <c r="B19" s="316"/>
      <c r="C19" s="317"/>
      <c r="D19" s="317"/>
      <c r="E19" s="262"/>
      <c r="F19" s="280"/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313"/>
      <c r="C20" s="314"/>
      <c r="D20" s="314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316"/>
      <c r="C21" s="317"/>
      <c r="D21" s="317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335"/>
      <c r="C22" s="315"/>
      <c r="D22" s="31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335"/>
      <c r="C23" s="315"/>
      <c r="D23" s="31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335"/>
      <c r="C24" s="315"/>
      <c r="D24" s="31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335"/>
      <c r="C25" s="315"/>
      <c r="D25" s="31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335"/>
      <c r="C26" s="315"/>
      <c r="D26" s="31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335"/>
      <c r="C27" s="315"/>
      <c r="D27" s="31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335"/>
      <c r="C28" s="315"/>
      <c r="D28" s="31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335"/>
      <c r="C29" s="315"/>
      <c r="D29" s="31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335"/>
      <c r="C30" s="315"/>
      <c r="D30" s="31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335"/>
      <c r="C31" s="315"/>
      <c r="D31" s="31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335"/>
      <c r="C32" s="315"/>
      <c r="D32" s="31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335"/>
      <c r="C33" s="315"/>
      <c r="D33" s="31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335"/>
      <c r="C34" s="315"/>
      <c r="D34" s="31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335"/>
      <c r="C35" s="315"/>
      <c r="D35" s="31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335"/>
      <c r="C36" s="315"/>
      <c r="D36" s="31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335"/>
      <c r="C37" s="315"/>
      <c r="D37" s="31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335"/>
      <c r="C38" s="315"/>
      <c r="D38" s="31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8</v>
      </c>
      <c r="E40" s="258">
        <f>SUM(E16:E39)</f>
        <v>0</v>
      </c>
      <c r="F40" s="258">
        <f>SUM(F16:F39)</f>
        <v>1</v>
      </c>
      <c r="G40" s="260">
        <f>D40-E40-F40</f>
        <v>7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3:T40"/>
  <sheetViews>
    <sheetView topLeftCell="A14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2195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15.75">
      <c r="A16" s="152">
        <v>1</v>
      </c>
      <c r="B16" s="321">
        <v>45346</v>
      </c>
      <c r="C16" s="322" t="s">
        <v>2102</v>
      </c>
      <c r="D16" s="322">
        <v>10</v>
      </c>
      <c r="E16" s="265"/>
      <c r="F16" s="280">
        <v>2</v>
      </c>
      <c r="G16" s="280"/>
      <c r="H16" s="268">
        <v>45350</v>
      </c>
      <c r="I16" s="261" t="s">
        <v>1673</v>
      </c>
      <c r="J16" s="278"/>
      <c r="K16" s="277"/>
      <c r="L16" s="283"/>
    </row>
    <row r="17" spans="1:12" ht="15.75">
      <c r="A17" s="152">
        <v>2</v>
      </c>
      <c r="B17" s="323"/>
      <c r="C17" s="324"/>
      <c r="D17" s="324"/>
      <c r="E17" s="265"/>
      <c r="F17" s="280"/>
      <c r="G17" s="280"/>
      <c r="H17" s="268"/>
      <c r="I17" s="307"/>
      <c r="J17" s="278"/>
      <c r="K17" s="277"/>
      <c r="L17" s="283"/>
    </row>
    <row r="18" spans="1:12" ht="15.75">
      <c r="A18" s="152">
        <v>3</v>
      </c>
      <c r="B18" s="321"/>
      <c r="C18" s="322"/>
      <c r="D18" s="322"/>
      <c r="E18" s="265"/>
      <c r="F18" s="280"/>
      <c r="G18" s="258"/>
      <c r="H18" s="268"/>
      <c r="I18" s="260"/>
      <c r="J18" s="278"/>
      <c r="K18" s="260"/>
      <c r="L18" s="260"/>
    </row>
    <row r="19" spans="1:12" ht="15.75">
      <c r="A19" s="152">
        <v>4</v>
      </c>
      <c r="B19" s="323"/>
      <c r="C19" s="324"/>
      <c r="D19" s="324"/>
      <c r="E19" s="262"/>
      <c r="F19" s="280"/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321"/>
      <c r="C20" s="322"/>
      <c r="D20" s="322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323"/>
      <c r="C21" s="324"/>
      <c r="D21" s="324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281"/>
      <c r="C22" s="279"/>
      <c r="D22" s="279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79"/>
      <c r="D23" s="279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79"/>
      <c r="D24" s="279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79"/>
      <c r="D25" s="279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79"/>
      <c r="D26" s="279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79"/>
      <c r="D27" s="279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79"/>
      <c r="D28" s="279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79"/>
      <c r="D29" s="279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79"/>
      <c r="D30" s="279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79"/>
      <c r="D31" s="279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79"/>
      <c r="D32" s="279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79"/>
      <c r="D33" s="279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79"/>
      <c r="D34" s="279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79"/>
      <c r="D35" s="279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79"/>
      <c r="D36" s="279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79"/>
      <c r="D37" s="279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79"/>
      <c r="D38" s="279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10</v>
      </c>
      <c r="E40" s="258">
        <f>SUM(E16:E39)</f>
        <v>0</v>
      </c>
      <c r="F40" s="258">
        <f>SUM(F16:F39)</f>
        <v>2</v>
      </c>
      <c r="G40" s="260">
        <f>D40-E40-F40</f>
        <v>8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S61"/>
  <sheetViews>
    <sheetView topLeftCell="A5" workbookViewId="0">
      <pane ySplit="7" topLeftCell="A12" activePane="bottomLeft" state="frozen"/>
      <selection activeCell="J34" sqref="J34"/>
      <selection pane="bottomLeft" activeCell="H66" sqref="H66"/>
    </sheetView>
  </sheetViews>
  <sheetFormatPr defaultColWidth="8.85546875" defaultRowHeight="15"/>
  <cols>
    <col min="1" max="1" width="3.28515625" customWidth="1"/>
    <col min="2" max="2" width="13.42578125" customWidth="1"/>
    <col min="3" max="3" width="17.42578125" customWidth="1"/>
    <col min="4" max="5" width="6.28515625" customWidth="1"/>
    <col min="6" max="7" width="11.7109375" customWidth="1"/>
    <col min="8" max="8" width="6.28515625" customWidth="1"/>
    <col min="9" max="9" width="11.7109375" customWidth="1"/>
    <col min="10" max="10" width="26" customWidth="1"/>
    <col min="11" max="11" width="23.28515625" customWidth="1"/>
    <col min="12" max="12" width="27.42578125" customWidth="1"/>
  </cols>
  <sheetData>
    <row r="2" spans="1:19">
      <c r="A2" s="1" t="s">
        <v>5</v>
      </c>
    </row>
    <row r="3" spans="1:19" ht="18.75">
      <c r="A3" s="563" t="s">
        <v>6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13"/>
      <c r="M3" s="13"/>
      <c r="N3" s="13"/>
      <c r="O3" s="13"/>
      <c r="P3" s="13"/>
      <c r="Q3" s="13"/>
      <c r="R3" s="13"/>
      <c r="S3" s="13"/>
    </row>
    <row r="4" spans="1:19">
      <c r="A4" s="1"/>
    </row>
    <row r="5" spans="1:19">
      <c r="A5" s="14" t="s">
        <v>12</v>
      </c>
      <c r="C5" t="s">
        <v>2219</v>
      </c>
    </row>
    <row r="6" spans="1:19">
      <c r="A6" s="14"/>
    </row>
    <row r="7" spans="1:19">
      <c r="A7" s="14" t="s">
        <v>8</v>
      </c>
      <c r="C7" t="s">
        <v>7</v>
      </c>
    </row>
    <row r="8" spans="1:19">
      <c r="A8" s="14"/>
    </row>
    <row r="9" spans="1:19">
      <c r="A9" s="14" t="s">
        <v>9</v>
      </c>
      <c r="C9" t="s">
        <v>2142</v>
      </c>
    </row>
    <row r="10" spans="1:19" ht="15.75" customHeight="1">
      <c r="A10" s="560" t="s">
        <v>0</v>
      </c>
      <c r="B10" s="560" t="s">
        <v>13</v>
      </c>
      <c r="C10" s="579" t="s">
        <v>14</v>
      </c>
      <c r="D10" s="559" t="s">
        <v>1774</v>
      </c>
      <c r="E10" s="559" t="s">
        <v>2078</v>
      </c>
      <c r="F10" s="559" t="s">
        <v>2550</v>
      </c>
      <c r="G10" s="559" t="s">
        <v>2381</v>
      </c>
      <c r="H10" s="559" t="s">
        <v>1776</v>
      </c>
      <c r="I10" s="560" t="s">
        <v>15</v>
      </c>
      <c r="J10" s="560"/>
      <c r="K10" s="560"/>
    </row>
    <row r="11" spans="1:19" ht="24.75" customHeight="1">
      <c r="A11" s="560"/>
      <c r="B11" s="560"/>
      <c r="C11" s="579"/>
      <c r="D11" s="559"/>
      <c r="E11" s="559"/>
      <c r="F11" s="559"/>
      <c r="G11" s="559"/>
      <c r="H11" s="559"/>
      <c r="I11" s="33" t="s">
        <v>1</v>
      </c>
      <c r="J11" s="33" t="s">
        <v>2115</v>
      </c>
      <c r="K11" s="33" t="s">
        <v>2333</v>
      </c>
    </row>
    <row r="12" spans="1:19" ht="15.75">
      <c r="A12" s="152">
        <v>1</v>
      </c>
      <c r="B12" s="321">
        <v>45348</v>
      </c>
      <c r="C12" s="466" t="s">
        <v>2102</v>
      </c>
      <c r="D12" s="322">
        <v>5</v>
      </c>
      <c r="E12" s="480"/>
      <c r="F12" s="319"/>
      <c r="G12" s="319"/>
      <c r="H12" s="280"/>
      <c r="I12" s="268"/>
      <c r="J12" s="261"/>
      <c r="K12" s="278"/>
    </row>
    <row r="13" spans="1:19" ht="15.75">
      <c r="A13" s="152">
        <v>2</v>
      </c>
      <c r="B13" s="323">
        <v>45354</v>
      </c>
      <c r="C13" s="467" t="s">
        <v>2102</v>
      </c>
      <c r="D13" s="324">
        <v>10</v>
      </c>
      <c r="E13" s="480"/>
      <c r="F13" s="319"/>
      <c r="G13" s="319"/>
      <c r="H13" s="280"/>
      <c r="I13" s="268"/>
      <c r="J13" s="307"/>
      <c r="K13" s="278"/>
    </row>
    <row r="14" spans="1:19" ht="18.600000000000001" customHeight="1">
      <c r="A14" s="152">
        <v>3</v>
      </c>
      <c r="B14" s="325">
        <v>45387</v>
      </c>
      <c r="C14" s="468" t="s">
        <v>2220</v>
      </c>
      <c r="D14" s="322">
        <v>70</v>
      </c>
      <c r="E14" s="480"/>
      <c r="F14" s="319"/>
      <c r="G14" s="319"/>
      <c r="H14" s="258"/>
      <c r="I14" s="268"/>
      <c r="J14" s="260"/>
      <c r="K14" s="278"/>
    </row>
    <row r="15" spans="1:19" ht="15.75">
      <c r="A15" s="152">
        <v>4</v>
      </c>
      <c r="B15" s="323"/>
      <c r="C15" s="467"/>
      <c r="D15" s="324"/>
      <c r="E15" s="320"/>
      <c r="F15" s="319">
        <v>2</v>
      </c>
      <c r="G15" s="319"/>
      <c r="H15" s="258"/>
      <c r="I15" s="268">
        <v>45348</v>
      </c>
      <c r="J15" s="349" t="s">
        <v>2545</v>
      </c>
      <c r="K15" s="260" t="s">
        <v>2314</v>
      </c>
    </row>
    <row r="16" spans="1:19" ht="15.75">
      <c r="A16" s="152">
        <v>5</v>
      </c>
      <c r="B16" s="323"/>
      <c r="C16" s="467"/>
      <c r="D16" s="324"/>
      <c r="E16" s="320"/>
      <c r="F16" s="319">
        <v>2</v>
      </c>
      <c r="G16" s="319"/>
      <c r="H16" s="258"/>
      <c r="I16" s="268">
        <v>45348</v>
      </c>
      <c r="J16" s="349" t="s">
        <v>2356</v>
      </c>
      <c r="K16" s="260" t="s">
        <v>2221</v>
      </c>
    </row>
    <row r="17" spans="1:11" ht="15.75">
      <c r="A17" s="152">
        <v>6</v>
      </c>
      <c r="B17" s="323"/>
      <c r="C17" s="467"/>
      <c r="D17" s="324"/>
      <c r="E17" s="320"/>
      <c r="F17" s="319">
        <v>1</v>
      </c>
      <c r="G17" s="319"/>
      <c r="H17" s="258"/>
      <c r="I17" s="268">
        <v>45348</v>
      </c>
      <c r="J17" s="349" t="s">
        <v>2355</v>
      </c>
      <c r="K17" s="260" t="s">
        <v>2221</v>
      </c>
    </row>
    <row r="18" spans="1:11" ht="15.75">
      <c r="A18" s="152">
        <v>7</v>
      </c>
      <c r="B18" s="321"/>
      <c r="C18" s="466"/>
      <c r="D18" s="322"/>
      <c r="E18" s="320"/>
      <c r="F18" s="319">
        <v>6</v>
      </c>
      <c r="G18" s="319"/>
      <c r="H18" s="258"/>
      <c r="I18" s="268">
        <v>45354</v>
      </c>
      <c r="J18" s="349" t="s">
        <v>1967</v>
      </c>
      <c r="K18" s="260" t="s">
        <v>2221</v>
      </c>
    </row>
    <row r="19" spans="1:11" ht="15.75">
      <c r="A19" s="152">
        <v>8</v>
      </c>
      <c r="B19" s="323"/>
      <c r="C19" s="467"/>
      <c r="D19" s="324"/>
      <c r="E19" s="320">
        <v>1</v>
      </c>
      <c r="F19" s="319">
        <v>1</v>
      </c>
      <c r="G19" s="319"/>
      <c r="H19" s="258"/>
      <c r="I19" s="268">
        <v>45397</v>
      </c>
      <c r="J19" s="349" t="s">
        <v>2244</v>
      </c>
      <c r="K19" s="260" t="s">
        <v>2222</v>
      </c>
    </row>
    <row r="20" spans="1:11" ht="15.75">
      <c r="A20" s="152">
        <v>9</v>
      </c>
      <c r="B20" s="281"/>
      <c r="C20" s="469"/>
      <c r="D20" s="480"/>
      <c r="E20" s="320"/>
      <c r="F20" s="319">
        <v>1</v>
      </c>
      <c r="G20" s="319"/>
      <c r="H20" s="258"/>
      <c r="I20" s="268">
        <v>45397</v>
      </c>
      <c r="J20" s="349" t="s">
        <v>2245</v>
      </c>
      <c r="K20" s="260" t="s">
        <v>2223</v>
      </c>
    </row>
    <row r="21" spans="1:11" ht="15.75">
      <c r="A21" s="152">
        <v>10</v>
      </c>
      <c r="B21" s="281"/>
      <c r="C21" s="469"/>
      <c r="D21" s="480"/>
      <c r="E21" s="320">
        <v>1</v>
      </c>
      <c r="F21" s="319">
        <v>1</v>
      </c>
      <c r="G21" s="319"/>
      <c r="H21" s="258"/>
      <c r="I21" s="268">
        <v>45397</v>
      </c>
      <c r="J21" s="349" t="s">
        <v>2246</v>
      </c>
      <c r="K21" s="260" t="s">
        <v>2224</v>
      </c>
    </row>
    <row r="22" spans="1:11" ht="15.75">
      <c r="A22" s="152">
        <v>11</v>
      </c>
      <c r="B22" s="281"/>
      <c r="C22" s="469"/>
      <c r="D22" s="480"/>
      <c r="E22" s="320"/>
      <c r="F22" s="319">
        <v>1</v>
      </c>
      <c r="G22" s="319"/>
      <c r="H22" s="258"/>
      <c r="I22" s="268">
        <v>45398</v>
      </c>
      <c r="J22" s="349" t="s">
        <v>2248</v>
      </c>
      <c r="K22" s="260" t="s">
        <v>2225</v>
      </c>
    </row>
    <row r="23" spans="1:11" ht="15.75">
      <c r="A23" s="152">
        <v>12</v>
      </c>
      <c r="B23" s="281"/>
      <c r="C23" s="469"/>
      <c r="D23" s="480"/>
      <c r="E23" s="320"/>
      <c r="F23" s="319">
        <v>1</v>
      </c>
      <c r="G23" s="319"/>
      <c r="H23" s="258"/>
      <c r="I23" s="268">
        <v>45398</v>
      </c>
      <c r="J23" s="349" t="s">
        <v>2247</v>
      </c>
      <c r="K23" s="260" t="s">
        <v>2243</v>
      </c>
    </row>
    <row r="24" spans="1:11" ht="15.75">
      <c r="A24" s="152">
        <v>13</v>
      </c>
      <c r="B24" s="281"/>
      <c r="C24" s="469"/>
      <c r="D24" s="480"/>
      <c r="E24" s="320"/>
      <c r="F24" s="319">
        <v>1</v>
      </c>
      <c r="G24" s="319"/>
      <c r="H24" s="258"/>
      <c r="I24" s="268">
        <v>45398</v>
      </c>
      <c r="J24" s="349" t="s">
        <v>2250</v>
      </c>
      <c r="K24" s="260" t="s">
        <v>2249</v>
      </c>
    </row>
    <row r="25" spans="1:11" ht="15.75">
      <c r="A25" s="152">
        <v>14</v>
      </c>
      <c r="B25" s="281"/>
      <c r="C25" s="469"/>
      <c r="D25" s="480"/>
      <c r="E25" s="320"/>
      <c r="F25" s="319">
        <v>1</v>
      </c>
      <c r="G25" s="319"/>
      <c r="H25" s="258"/>
      <c r="I25" s="268">
        <v>45399</v>
      </c>
      <c r="J25" s="349" t="s">
        <v>2254</v>
      </c>
      <c r="K25" s="260" t="s">
        <v>2226</v>
      </c>
    </row>
    <row r="26" spans="1:11" ht="15.75">
      <c r="A26" s="152">
        <v>15</v>
      </c>
      <c r="B26" s="281"/>
      <c r="C26" s="469"/>
      <c r="D26" s="480"/>
      <c r="E26" s="320"/>
      <c r="F26" s="319">
        <v>1</v>
      </c>
      <c r="G26" s="319"/>
      <c r="H26" s="258"/>
      <c r="I26" s="268">
        <v>45399</v>
      </c>
      <c r="J26" s="349" t="s">
        <v>2255</v>
      </c>
      <c r="K26" s="260" t="s">
        <v>2256</v>
      </c>
    </row>
    <row r="27" spans="1:11">
      <c r="A27" s="284">
        <v>16</v>
      </c>
      <c r="B27" s="281"/>
      <c r="C27" s="469"/>
      <c r="D27" s="480"/>
      <c r="E27" s="320">
        <v>1</v>
      </c>
      <c r="F27" s="320">
        <v>1</v>
      </c>
      <c r="G27" s="320"/>
      <c r="H27" s="258"/>
      <c r="I27" s="268">
        <v>45400</v>
      </c>
      <c r="J27" s="349" t="s">
        <v>2258</v>
      </c>
      <c r="K27" s="260" t="s">
        <v>2259</v>
      </c>
    </row>
    <row r="28" spans="1:11">
      <c r="A28" s="284">
        <v>17</v>
      </c>
      <c r="B28" s="281"/>
      <c r="C28" s="469"/>
      <c r="D28" s="480"/>
      <c r="E28" s="261"/>
      <c r="F28" s="261">
        <v>1</v>
      </c>
      <c r="G28" s="261"/>
      <c r="H28" s="260"/>
      <c r="I28" s="268">
        <v>45401</v>
      </c>
      <c r="J28" s="349" t="s">
        <v>2508</v>
      </c>
      <c r="K28" s="260" t="s">
        <v>2367</v>
      </c>
    </row>
    <row r="29" spans="1:11">
      <c r="A29" s="284">
        <v>18</v>
      </c>
      <c r="B29" s="281"/>
      <c r="C29" s="469"/>
      <c r="D29" s="480"/>
      <c r="E29" s="320"/>
      <c r="F29" s="261">
        <v>1</v>
      </c>
      <c r="G29" s="261"/>
      <c r="H29" s="260"/>
      <c r="I29" s="268">
        <v>45401</v>
      </c>
      <c r="J29" s="349" t="s">
        <v>2379</v>
      </c>
      <c r="K29" s="260" t="s">
        <v>2368</v>
      </c>
    </row>
    <row r="30" spans="1:11">
      <c r="A30" s="284">
        <v>19</v>
      </c>
      <c r="B30" s="281"/>
      <c r="C30" s="469"/>
      <c r="D30" s="480"/>
      <c r="E30" s="320"/>
      <c r="F30" s="261">
        <v>3</v>
      </c>
      <c r="G30" s="261"/>
      <c r="H30" s="260"/>
      <c r="I30" s="268">
        <v>45401</v>
      </c>
      <c r="J30" s="349" t="s">
        <v>2260</v>
      </c>
      <c r="K30" s="260" t="s">
        <v>2261</v>
      </c>
    </row>
    <row r="31" spans="1:11">
      <c r="A31" s="284">
        <v>20</v>
      </c>
      <c r="B31" s="281"/>
      <c r="C31" s="469"/>
      <c r="D31" s="480"/>
      <c r="E31" s="320">
        <v>1</v>
      </c>
      <c r="F31" s="261">
        <v>1</v>
      </c>
      <c r="G31" s="261"/>
      <c r="H31" s="260"/>
      <c r="I31" s="291">
        <v>45405</v>
      </c>
      <c r="J31" s="349" t="s">
        <v>2265</v>
      </c>
      <c r="K31" s="260" t="s">
        <v>2266</v>
      </c>
    </row>
    <row r="32" spans="1:11">
      <c r="A32" s="284">
        <v>21</v>
      </c>
      <c r="B32" s="281"/>
      <c r="C32" s="469"/>
      <c r="D32" s="480"/>
      <c r="E32" s="320"/>
      <c r="F32" s="261">
        <v>1</v>
      </c>
      <c r="G32" s="261"/>
      <c r="H32" s="260"/>
      <c r="I32" s="291">
        <v>45410</v>
      </c>
      <c r="J32" s="349" t="s">
        <v>2260</v>
      </c>
      <c r="K32" s="260" t="s">
        <v>2307</v>
      </c>
    </row>
    <row r="33" spans="1:11">
      <c r="A33" s="284">
        <v>22</v>
      </c>
      <c r="B33" s="281"/>
      <c r="C33" s="469"/>
      <c r="D33" s="480"/>
      <c r="E33" s="320"/>
      <c r="F33" s="261">
        <v>1</v>
      </c>
      <c r="G33" s="261"/>
      <c r="H33" s="260"/>
      <c r="I33" s="291">
        <v>45411</v>
      </c>
      <c r="J33" s="349" t="s">
        <v>2334</v>
      </c>
      <c r="K33" s="260" t="s">
        <v>2335</v>
      </c>
    </row>
    <row r="34" spans="1:11">
      <c r="A34" s="284">
        <v>23</v>
      </c>
      <c r="B34" s="281"/>
      <c r="C34" s="469"/>
      <c r="D34" s="480"/>
      <c r="E34" s="320"/>
      <c r="F34" s="261">
        <v>1</v>
      </c>
      <c r="G34" s="261"/>
      <c r="H34" s="260"/>
      <c r="I34" s="291">
        <v>45412</v>
      </c>
      <c r="J34" s="349" t="s">
        <v>2306</v>
      </c>
      <c r="K34" s="260" t="s">
        <v>2336</v>
      </c>
    </row>
    <row r="35" spans="1:11">
      <c r="A35" s="284">
        <v>24</v>
      </c>
      <c r="B35" s="281"/>
      <c r="C35" s="469"/>
      <c r="D35" s="480"/>
      <c r="E35" s="320"/>
      <c r="F35" s="261">
        <v>1</v>
      </c>
      <c r="G35" s="261"/>
      <c r="H35" s="260"/>
      <c r="I35" s="291">
        <v>45412</v>
      </c>
      <c r="J35" s="349" t="s">
        <v>2509</v>
      </c>
      <c r="K35" s="260" t="s">
        <v>2337</v>
      </c>
    </row>
    <row r="36" spans="1:11">
      <c r="A36" s="284">
        <v>25</v>
      </c>
      <c r="B36" s="281"/>
      <c r="C36" s="469"/>
      <c r="D36" s="480"/>
      <c r="E36" s="320"/>
      <c r="F36" s="261">
        <v>1</v>
      </c>
      <c r="G36" s="261"/>
      <c r="H36" s="260"/>
      <c r="I36" s="291">
        <v>45412</v>
      </c>
      <c r="J36" s="349" t="s">
        <v>2212</v>
      </c>
      <c r="K36" s="260" t="s">
        <v>2338</v>
      </c>
    </row>
    <row r="37" spans="1:11">
      <c r="A37" s="284">
        <v>26</v>
      </c>
      <c r="B37" s="281"/>
      <c r="C37" s="469"/>
      <c r="D37" s="480"/>
      <c r="E37" s="320"/>
      <c r="F37" s="261">
        <v>1</v>
      </c>
      <c r="G37" s="261"/>
      <c r="H37" s="260"/>
      <c r="I37" s="291">
        <v>45413</v>
      </c>
      <c r="J37" s="349" t="s">
        <v>2345</v>
      </c>
      <c r="K37" s="260" t="s">
        <v>2339</v>
      </c>
    </row>
    <row r="38" spans="1:11">
      <c r="A38" s="284">
        <v>27</v>
      </c>
      <c r="B38" s="281"/>
      <c r="C38" s="469"/>
      <c r="D38" s="480"/>
      <c r="E38" s="320"/>
      <c r="F38" s="261">
        <v>1</v>
      </c>
      <c r="G38" s="261"/>
      <c r="H38" s="260"/>
      <c r="I38" s="291">
        <v>45413</v>
      </c>
      <c r="J38" s="349" t="s">
        <v>2346</v>
      </c>
      <c r="K38" s="260" t="s">
        <v>2340</v>
      </c>
    </row>
    <row r="39" spans="1:11">
      <c r="A39" s="284">
        <v>28</v>
      </c>
      <c r="B39" s="281"/>
      <c r="C39" s="469"/>
      <c r="D39" s="480"/>
      <c r="E39" s="320"/>
      <c r="F39" s="261">
        <v>1</v>
      </c>
      <c r="G39" s="261"/>
      <c r="H39" s="260"/>
      <c r="I39" s="291">
        <v>45413</v>
      </c>
      <c r="J39" s="349" t="s">
        <v>2341</v>
      </c>
      <c r="K39" s="260" t="s">
        <v>2343</v>
      </c>
    </row>
    <row r="40" spans="1:11">
      <c r="A40" s="284">
        <v>29</v>
      </c>
      <c r="B40" s="281"/>
      <c r="C40" s="469"/>
      <c r="D40" s="480"/>
      <c r="E40" s="320"/>
      <c r="F40" s="261">
        <v>1</v>
      </c>
      <c r="G40" s="261"/>
      <c r="H40" s="260"/>
      <c r="I40" s="291">
        <v>45413</v>
      </c>
      <c r="J40" s="349" t="s">
        <v>2342</v>
      </c>
      <c r="K40" s="260" t="s">
        <v>2344</v>
      </c>
    </row>
    <row r="41" spans="1:11">
      <c r="A41" s="284">
        <v>30</v>
      </c>
      <c r="B41" s="281"/>
      <c r="C41" s="469"/>
      <c r="D41" s="480"/>
      <c r="E41" s="320"/>
      <c r="F41" s="261">
        <v>1</v>
      </c>
      <c r="G41" s="261"/>
      <c r="H41" s="260"/>
      <c r="I41" s="291">
        <v>45413</v>
      </c>
      <c r="J41" s="349" t="s">
        <v>2352</v>
      </c>
      <c r="K41" s="260" t="s">
        <v>2347</v>
      </c>
    </row>
    <row r="42" spans="1:11">
      <c r="A42" s="284">
        <v>31</v>
      </c>
      <c r="B42" s="281"/>
      <c r="C42" s="469"/>
      <c r="D42" s="480"/>
      <c r="E42" s="320"/>
      <c r="F42" s="261">
        <v>1</v>
      </c>
      <c r="G42" s="261"/>
      <c r="H42" s="260"/>
      <c r="I42" s="291">
        <v>45415</v>
      </c>
      <c r="J42" s="349" t="s">
        <v>2510</v>
      </c>
      <c r="K42" s="260" t="s">
        <v>2353</v>
      </c>
    </row>
    <row r="43" spans="1:11">
      <c r="A43" s="284">
        <v>32</v>
      </c>
      <c r="B43" s="281"/>
      <c r="C43" s="469"/>
      <c r="D43" s="480"/>
      <c r="E43" s="320"/>
      <c r="F43" s="261">
        <v>2</v>
      </c>
      <c r="G43" s="261"/>
      <c r="H43" s="260"/>
      <c r="I43" s="291">
        <v>45417</v>
      </c>
      <c r="J43" s="349" t="s">
        <v>2369</v>
      </c>
      <c r="K43" s="260" t="s">
        <v>2354</v>
      </c>
    </row>
    <row r="44" spans="1:11">
      <c r="A44" s="284">
        <v>33</v>
      </c>
      <c r="B44" s="281"/>
      <c r="C44" s="469"/>
      <c r="D44" s="480"/>
      <c r="E44" s="320"/>
      <c r="F44" s="261">
        <v>1</v>
      </c>
      <c r="G44" s="261"/>
      <c r="H44" s="260"/>
      <c r="I44" s="291">
        <v>45417</v>
      </c>
      <c r="J44" s="349" t="s">
        <v>2508</v>
      </c>
      <c r="K44" s="260" t="s">
        <v>2357</v>
      </c>
    </row>
    <row r="45" spans="1:11">
      <c r="A45" s="284">
        <v>34</v>
      </c>
      <c r="B45" s="281"/>
      <c r="C45" s="469"/>
      <c r="D45" s="480"/>
      <c r="E45" s="320"/>
      <c r="F45" s="261">
        <v>1</v>
      </c>
      <c r="G45" s="261"/>
      <c r="H45" s="260"/>
      <c r="I45" s="291">
        <v>45420</v>
      </c>
      <c r="J45" s="349" t="s">
        <v>2371</v>
      </c>
      <c r="K45" s="260" t="s">
        <v>2374</v>
      </c>
    </row>
    <row r="46" spans="1:11">
      <c r="A46" s="284">
        <v>35</v>
      </c>
      <c r="B46" s="281"/>
      <c r="C46" s="469"/>
      <c r="D46" s="480"/>
      <c r="E46" s="320"/>
      <c r="F46" s="261">
        <v>1</v>
      </c>
      <c r="G46" s="261"/>
      <c r="H46" s="260"/>
      <c r="I46" s="291">
        <v>45420</v>
      </c>
      <c r="J46" s="349" t="s">
        <v>2372</v>
      </c>
      <c r="K46" s="260" t="s">
        <v>2376</v>
      </c>
    </row>
    <row r="47" spans="1:11">
      <c r="A47" s="284">
        <v>36</v>
      </c>
      <c r="B47" s="281"/>
      <c r="C47" s="469"/>
      <c r="D47" s="480"/>
      <c r="E47" s="320"/>
      <c r="F47" s="320">
        <v>1</v>
      </c>
      <c r="G47" s="320"/>
      <c r="H47" s="258"/>
      <c r="I47" s="291">
        <v>45420</v>
      </c>
      <c r="J47" s="349" t="s">
        <v>2373</v>
      </c>
      <c r="K47" s="260" t="s">
        <v>2375</v>
      </c>
    </row>
    <row r="48" spans="1:11">
      <c r="A48" s="284">
        <v>37</v>
      </c>
      <c r="B48" s="281"/>
      <c r="C48" s="469"/>
      <c r="D48" s="480"/>
      <c r="E48" s="320"/>
      <c r="F48" s="320">
        <v>1</v>
      </c>
      <c r="G48" s="320"/>
      <c r="H48" s="258"/>
      <c r="I48" s="291">
        <v>45423</v>
      </c>
      <c r="J48" s="349" t="s">
        <v>2380</v>
      </c>
      <c r="K48" s="260" t="s">
        <v>2378</v>
      </c>
    </row>
    <row r="49" spans="1:11">
      <c r="A49" s="284">
        <v>38</v>
      </c>
      <c r="B49" s="281"/>
      <c r="C49" s="469"/>
      <c r="D49" s="480"/>
      <c r="E49" s="320"/>
      <c r="F49" s="320">
        <v>1</v>
      </c>
      <c r="G49" s="320"/>
      <c r="H49" s="258"/>
      <c r="I49" s="291">
        <v>45425</v>
      </c>
      <c r="J49" s="349" t="s">
        <v>2502</v>
      </c>
      <c r="K49" s="260" t="s">
        <v>2504</v>
      </c>
    </row>
    <row r="50" spans="1:11" hidden="1">
      <c r="A50" s="284">
        <v>39</v>
      </c>
      <c r="B50" s="281"/>
      <c r="C50" s="469"/>
      <c r="D50" s="480"/>
      <c r="E50" s="320"/>
      <c r="F50" s="320"/>
      <c r="G50" s="320"/>
      <c r="H50" s="258"/>
      <c r="I50" s="291"/>
      <c r="J50" s="349"/>
      <c r="K50" s="260" t="s">
        <v>2221</v>
      </c>
    </row>
    <row r="51" spans="1:11" hidden="1">
      <c r="A51" s="284">
        <v>40</v>
      </c>
      <c r="B51" s="281"/>
      <c r="C51" s="469"/>
      <c r="D51" s="480"/>
      <c r="E51" s="320"/>
      <c r="F51" s="320"/>
      <c r="G51" s="320"/>
      <c r="H51" s="258"/>
      <c r="I51" s="291"/>
      <c r="J51" s="349"/>
      <c r="K51" s="260" t="s">
        <v>2221</v>
      </c>
    </row>
    <row r="52" spans="1:11" hidden="1">
      <c r="A52" s="284">
        <v>41</v>
      </c>
      <c r="B52" s="281"/>
      <c r="C52" s="469"/>
      <c r="D52" s="480"/>
      <c r="E52" s="320"/>
      <c r="F52" s="320"/>
      <c r="G52" s="320"/>
      <c r="H52" s="258"/>
      <c r="I52" s="291"/>
      <c r="J52" s="349"/>
      <c r="K52" s="260" t="s">
        <v>2221</v>
      </c>
    </row>
    <row r="53" spans="1:11" hidden="1">
      <c r="A53" s="284">
        <v>42</v>
      </c>
      <c r="B53" s="281"/>
      <c r="C53" s="469"/>
      <c r="D53" s="480"/>
      <c r="E53" s="320"/>
      <c r="F53" s="320"/>
      <c r="G53" s="320"/>
      <c r="H53" s="258"/>
      <c r="I53" s="291"/>
      <c r="J53" s="349"/>
      <c r="K53" s="260" t="s">
        <v>2221</v>
      </c>
    </row>
    <row r="54" spans="1:11" hidden="1">
      <c r="A54" s="284">
        <v>43</v>
      </c>
      <c r="B54" s="281"/>
      <c r="C54" s="469"/>
      <c r="D54" s="480"/>
      <c r="E54" s="320"/>
      <c r="F54" s="320"/>
      <c r="G54" s="320"/>
      <c r="H54" s="258"/>
      <c r="I54" s="291"/>
      <c r="J54" s="349"/>
      <c r="K54" s="260" t="s">
        <v>2221</v>
      </c>
    </row>
    <row r="55" spans="1:11" hidden="1">
      <c r="A55" s="284">
        <v>44</v>
      </c>
      <c r="B55" s="281"/>
      <c r="C55" s="469"/>
      <c r="D55" s="480"/>
      <c r="E55" s="320"/>
      <c r="F55" s="320" t="s">
        <v>2377</v>
      </c>
      <c r="G55" s="320"/>
      <c r="H55" s="258"/>
      <c r="I55" s="291"/>
      <c r="J55" s="349"/>
      <c r="K55" s="260" t="s">
        <v>2221</v>
      </c>
    </row>
    <row r="56" spans="1:11">
      <c r="A56" s="284">
        <v>45</v>
      </c>
      <c r="B56" s="281"/>
      <c r="C56" s="469"/>
      <c r="D56" s="480"/>
      <c r="E56" s="320"/>
      <c r="F56" s="320">
        <v>1</v>
      </c>
      <c r="G56" s="320"/>
      <c r="H56" s="258"/>
      <c r="I56" s="291">
        <v>45425</v>
      </c>
      <c r="J56" s="349" t="s">
        <v>2503</v>
      </c>
      <c r="K56" s="260" t="s">
        <v>2505</v>
      </c>
    </row>
    <row r="57" spans="1:11">
      <c r="A57" s="284">
        <v>46</v>
      </c>
      <c r="B57" s="281"/>
      <c r="C57" s="469"/>
      <c r="D57" s="480"/>
      <c r="E57" s="320"/>
      <c r="F57" s="320">
        <v>1</v>
      </c>
      <c r="G57" s="320"/>
      <c r="H57" s="258"/>
      <c r="I57" s="291">
        <v>45426</v>
      </c>
      <c r="J57" s="349" t="s">
        <v>2506</v>
      </c>
      <c r="K57" s="260" t="s">
        <v>2507</v>
      </c>
    </row>
    <row r="58" spans="1:11">
      <c r="A58" s="284"/>
      <c r="B58" s="281"/>
      <c r="C58" s="469"/>
      <c r="D58" s="480"/>
      <c r="E58" s="320"/>
      <c r="F58" s="320">
        <v>1</v>
      </c>
      <c r="G58" s="320"/>
      <c r="H58" s="258"/>
      <c r="I58" s="291">
        <v>45433</v>
      </c>
      <c r="J58" s="349" t="s">
        <v>2548</v>
      </c>
      <c r="K58" s="260" t="s">
        <v>2549</v>
      </c>
    </row>
    <row r="59" spans="1:11">
      <c r="A59" s="284"/>
      <c r="B59" s="281"/>
      <c r="C59" s="469"/>
      <c r="D59" s="480"/>
      <c r="E59" s="320"/>
      <c r="F59" s="320"/>
      <c r="G59" s="320"/>
      <c r="H59" s="258"/>
      <c r="I59" s="291"/>
      <c r="J59" s="349"/>
      <c r="K59" s="260"/>
    </row>
    <row r="60" spans="1:11">
      <c r="A60" s="156"/>
      <c r="B60" s="281"/>
      <c r="C60" s="470"/>
      <c r="D60" s="481"/>
      <c r="E60" s="320"/>
      <c r="F60" s="320"/>
      <c r="G60" s="320"/>
      <c r="H60" s="258"/>
      <c r="I60" s="291"/>
      <c r="J60" s="349"/>
      <c r="K60" s="260"/>
    </row>
    <row r="61" spans="1:11">
      <c r="A61" s="561" t="s">
        <v>11</v>
      </c>
      <c r="B61" s="561"/>
      <c r="C61" s="561"/>
      <c r="D61" s="258">
        <f>SUM(D12:D60)</f>
        <v>85</v>
      </c>
      <c r="E61" s="258">
        <f>SUM(E12:E60)</f>
        <v>4</v>
      </c>
      <c r="F61" s="258">
        <f>SUM(F15:F60)</f>
        <v>48</v>
      </c>
      <c r="G61" s="258">
        <f>SUM(G12:G60)</f>
        <v>0</v>
      </c>
      <c r="H61" s="260">
        <f>D61-E61-F61</f>
        <v>33</v>
      </c>
      <c r="I61" s="282"/>
      <c r="J61" s="260"/>
      <c r="K61" s="258"/>
    </row>
  </sheetData>
  <mergeCells count="11">
    <mergeCell ref="A61:C61"/>
    <mergeCell ref="A3:K3"/>
    <mergeCell ref="A10:A11"/>
    <mergeCell ref="B10:B11"/>
    <mergeCell ref="C10:C11"/>
    <mergeCell ref="D10:D11"/>
    <mergeCell ref="E10:E11"/>
    <mergeCell ref="F10:F11"/>
    <mergeCell ref="G10:G11"/>
    <mergeCell ref="H10:H11"/>
    <mergeCell ref="I10:K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26"/>
  <sheetViews>
    <sheetView workbookViewId="0">
      <selection activeCell="J34" sqref="J34"/>
    </sheetView>
  </sheetViews>
  <sheetFormatPr defaultRowHeight="15"/>
  <cols>
    <col min="1" max="1" width="1.28515625" customWidth="1"/>
    <col min="2" max="2" width="5" customWidth="1"/>
    <col min="3" max="3" width="19.28515625" customWidth="1"/>
    <col min="4" max="4" width="22" customWidth="1"/>
    <col min="5" max="6" width="8" customWidth="1"/>
    <col min="7" max="7" width="13.7109375" customWidth="1"/>
  </cols>
  <sheetData>
    <row r="1" spans="2:7">
      <c r="B1" s="1" t="s">
        <v>3</v>
      </c>
      <c r="C1" s="1"/>
    </row>
    <row r="2" spans="2:7" ht="20.25">
      <c r="B2" s="562" t="s">
        <v>2358</v>
      </c>
      <c r="C2" s="562"/>
      <c r="D2" s="562"/>
      <c r="E2" s="562"/>
      <c r="F2" s="562"/>
      <c r="G2" s="164">
        <f ca="1">NOW()</f>
        <v>45451.684621412038</v>
      </c>
    </row>
    <row r="3" spans="2:7" ht="6" customHeight="1" thickBot="1"/>
    <row r="4" spans="2:7" ht="15" customHeight="1">
      <c r="B4" s="573" t="s">
        <v>0</v>
      </c>
      <c r="C4" s="571" t="s">
        <v>1</v>
      </c>
      <c r="D4" s="571" t="s">
        <v>1624</v>
      </c>
      <c r="E4" s="571" t="s">
        <v>1680</v>
      </c>
      <c r="F4" s="571" t="s">
        <v>2359</v>
      </c>
      <c r="G4" s="569" t="s">
        <v>2366</v>
      </c>
    </row>
    <row r="5" spans="2:7" ht="15" customHeight="1" thickBot="1">
      <c r="B5" s="574"/>
      <c r="C5" s="572"/>
      <c r="D5" s="572"/>
      <c r="E5" s="572"/>
      <c r="F5" s="572"/>
      <c r="G5" s="570"/>
    </row>
    <row r="6" spans="2:7">
      <c r="B6" s="2"/>
      <c r="C6" s="354"/>
      <c r="D6" s="3"/>
      <c r="E6" s="4"/>
      <c r="F6" s="4"/>
      <c r="G6" s="161"/>
    </row>
    <row r="7" spans="2:7">
      <c r="B7" s="165">
        <v>1</v>
      </c>
      <c r="C7" s="357">
        <v>45306</v>
      </c>
      <c r="D7" s="166" t="s">
        <v>2360</v>
      </c>
      <c r="E7" s="145">
        <v>2</v>
      </c>
      <c r="F7" s="145" t="s">
        <v>1642</v>
      </c>
      <c r="G7" s="147"/>
    </row>
    <row r="8" spans="2:7">
      <c r="B8" s="165">
        <v>2</v>
      </c>
      <c r="C8" s="357">
        <v>45306</v>
      </c>
      <c r="D8" s="166" t="s">
        <v>2361</v>
      </c>
      <c r="E8" s="145">
        <v>1</v>
      </c>
      <c r="F8" s="145" t="s">
        <v>1642</v>
      </c>
      <c r="G8" s="147"/>
    </row>
    <row r="9" spans="2:7">
      <c r="B9" s="165">
        <v>3</v>
      </c>
      <c r="C9" s="357">
        <v>45306</v>
      </c>
      <c r="D9" s="166" t="s">
        <v>2362</v>
      </c>
      <c r="E9" s="145">
        <v>1</v>
      </c>
      <c r="F9" s="145" t="s">
        <v>2365</v>
      </c>
      <c r="G9" s="147"/>
    </row>
    <row r="10" spans="2:7">
      <c r="B10" s="165">
        <v>4</v>
      </c>
      <c r="C10" s="357">
        <v>45306</v>
      </c>
      <c r="D10" s="166" t="s">
        <v>2364</v>
      </c>
      <c r="E10" s="145">
        <v>1</v>
      </c>
      <c r="F10" s="145" t="s">
        <v>1642</v>
      </c>
      <c r="G10" s="147"/>
    </row>
    <row r="11" spans="2:7">
      <c r="B11" s="165">
        <v>5</v>
      </c>
      <c r="C11" s="357">
        <v>45341</v>
      </c>
      <c r="D11" s="166" t="s">
        <v>2362</v>
      </c>
      <c r="E11" s="145">
        <v>3</v>
      </c>
      <c r="F11" s="145" t="s">
        <v>1642</v>
      </c>
      <c r="G11" s="147"/>
    </row>
    <row r="12" spans="2:7">
      <c r="B12" s="165">
        <v>6</v>
      </c>
      <c r="C12" s="357">
        <v>45341</v>
      </c>
      <c r="D12" s="166" t="s">
        <v>2363</v>
      </c>
      <c r="E12" s="145">
        <v>2</v>
      </c>
      <c r="F12" s="145" t="s">
        <v>1642</v>
      </c>
      <c r="G12" s="147"/>
    </row>
    <row r="13" spans="2:7">
      <c r="B13" s="165">
        <v>7</v>
      </c>
      <c r="C13" s="357">
        <v>45342</v>
      </c>
      <c r="D13" s="166" t="s">
        <v>2362</v>
      </c>
      <c r="E13" s="145">
        <v>2</v>
      </c>
      <c r="F13" s="145" t="s">
        <v>1642</v>
      </c>
      <c r="G13" s="147"/>
    </row>
    <row r="14" spans="2:7">
      <c r="B14" s="165">
        <v>8</v>
      </c>
      <c r="C14" s="357">
        <v>45342</v>
      </c>
      <c r="D14" s="166" t="s">
        <v>2364</v>
      </c>
      <c r="E14" s="145">
        <v>1</v>
      </c>
      <c r="F14" s="145" t="s">
        <v>2365</v>
      </c>
      <c r="G14" s="147"/>
    </row>
    <row r="15" spans="2:7">
      <c r="B15" s="165">
        <v>9</v>
      </c>
      <c r="C15" s="357">
        <v>45342</v>
      </c>
      <c r="D15" s="166" t="s">
        <v>2364</v>
      </c>
      <c r="E15" s="145">
        <v>1</v>
      </c>
      <c r="F15" s="145" t="s">
        <v>1642</v>
      </c>
      <c r="G15" s="147"/>
    </row>
    <row r="16" spans="2:7">
      <c r="B16" s="165">
        <v>10</v>
      </c>
      <c r="C16" s="357">
        <v>45350</v>
      </c>
      <c r="D16" s="166" t="s">
        <v>2362</v>
      </c>
      <c r="E16" s="145">
        <v>9</v>
      </c>
      <c r="F16" s="145" t="s">
        <v>1642</v>
      </c>
      <c r="G16" s="147"/>
    </row>
    <row r="17" spans="2:7">
      <c r="B17" s="165">
        <v>11</v>
      </c>
      <c r="C17" s="357">
        <v>45351</v>
      </c>
      <c r="D17" s="166" t="s">
        <v>2362</v>
      </c>
      <c r="E17" s="145">
        <v>4</v>
      </c>
      <c r="F17" s="145" t="s">
        <v>1642</v>
      </c>
      <c r="G17" s="147"/>
    </row>
    <row r="18" spans="2:7">
      <c r="B18" s="165">
        <v>12</v>
      </c>
      <c r="C18" s="357">
        <v>45352</v>
      </c>
      <c r="D18" s="166" t="s">
        <v>2362</v>
      </c>
      <c r="E18" s="145">
        <v>4</v>
      </c>
      <c r="F18" s="145" t="s">
        <v>1642</v>
      </c>
      <c r="G18" s="147"/>
    </row>
    <row r="19" spans="2:7">
      <c r="B19" s="165">
        <v>13</v>
      </c>
      <c r="C19" s="357">
        <v>45357</v>
      </c>
      <c r="D19" s="166" t="s">
        <v>1096</v>
      </c>
      <c r="E19" s="145">
        <v>10</v>
      </c>
      <c r="F19" s="145" t="s">
        <v>1642</v>
      </c>
      <c r="G19" s="147"/>
    </row>
    <row r="20" spans="2:7">
      <c r="B20" s="165">
        <v>14</v>
      </c>
      <c r="C20" s="357">
        <v>45357</v>
      </c>
      <c r="D20" s="166" t="s">
        <v>2362</v>
      </c>
      <c r="E20" s="145">
        <v>1</v>
      </c>
      <c r="F20" s="145" t="s">
        <v>1642</v>
      </c>
      <c r="G20" s="147"/>
    </row>
    <row r="21" spans="2:7">
      <c r="B21" s="165"/>
      <c r="C21" s="357"/>
      <c r="D21" s="166"/>
      <c r="E21" s="145"/>
      <c r="F21" s="145"/>
      <c r="G21" s="147"/>
    </row>
    <row r="22" spans="2:7">
      <c r="B22" s="165"/>
      <c r="C22" s="357"/>
      <c r="D22" s="166"/>
      <c r="E22" s="145"/>
      <c r="F22" s="145"/>
      <c r="G22" s="147"/>
    </row>
    <row r="23" spans="2:7">
      <c r="B23" s="165"/>
      <c r="C23" s="357"/>
      <c r="D23" s="166"/>
      <c r="E23" s="145"/>
      <c r="F23" s="145"/>
      <c r="G23" s="147"/>
    </row>
    <row r="24" spans="2:7">
      <c r="B24" s="165"/>
      <c r="C24" s="357"/>
      <c r="D24" s="166"/>
      <c r="E24" s="145"/>
      <c r="F24" s="145"/>
      <c r="G24" s="147"/>
    </row>
    <row r="25" spans="2:7">
      <c r="B25" s="165"/>
      <c r="C25" s="355"/>
      <c r="D25" s="166"/>
      <c r="E25" s="145"/>
      <c r="F25" s="145"/>
      <c r="G25" s="147"/>
    </row>
    <row r="26" spans="2:7" ht="15.75" thickBot="1">
      <c r="B26" s="7"/>
      <c r="C26" s="356"/>
      <c r="D26" s="8"/>
      <c r="E26" s="9"/>
      <c r="F26" s="9"/>
      <c r="G26" s="12"/>
    </row>
  </sheetData>
  <mergeCells count="7">
    <mergeCell ref="G4:G5"/>
    <mergeCell ref="C4:C5"/>
    <mergeCell ref="B2:F2"/>
    <mergeCell ref="B4:B5"/>
    <mergeCell ref="D4:D5"/>
    <mergeCell ref="E4:E5"/>
    <mergeCell ref="F4:F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3:T40"/>
  <sheetViews>
    <sheetView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2194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15.75">
      <c r="A16" s="152">
        <v>1</v>
      </c>
      <c r="B16" s="287">
        <v>45328</v>
      </c>
      <c r="C16" s="266" t="s">
        <v>2102</v>
      </c>
      <c r="D16" s="266">
        <v>3</v>
      </c>
      <c r="E16" s="265"/>
      <c r="F16" s="280">
        <v>1</v>
      </c>
      <c r="G16" s="280"/>
      <c r="H16" s="268">
        <v>45350</v>
      </c>
      <c r="I16" s="261" t="s">
        <v>1673</v>
      </c>
      <c r="J16" s="278"/>
      <c r="K16" s="277"/>
      <c r="L16" s="283"/>
    </row>
    <row r="17" spans="1:12" ht="15.75">
      <c r="A17" s="152">
        <v>2</v>
      </c>
      <c r="B17" s="290">
        <v>45346</v>
      </c>
      <c r="C17" s="302" t="s">
        <v>2102</v>
      </c>
      <c r="D17" s="302">
        <v>3</v>
      </c>
      <c r="E17" s="265"/>
      <c r="F17" s="280"/>
      <c r="G17" s="280"/>
      <c r="H17" s="268"/>
      <c r="I17" s="307"/>
      <c r="J17" s="278"/>
      <c r="K17" s="277"/>
      <c r="L17" s="283"/>
    </row>
    <row r="18" spans="1:12" ht="15.75">
      <c r="A18" s="152">
        <v>3</v>
      </c>
      <c r="B18" s="289"/>
      <c r="C18" s="297"/>
      <c r="D18" s="266"/>
      <c r="E18" s="265"/>
      <c r="F18" s="280"/>
      <c r="G18" s="258"/>
      <c r="H18" s="268"/>
      <c r="I18" s="260"/>
      <c r="J18" s="278"/>
      <c r="K18" s="260"/>
      <c r="L18" s="260"/>
    </row>
    <row r="19" spans="1:12" ht="15.75">
      <c r="A19" s="152">
        <v>4</v>
      </c>
      <c r="B19" s="290"/>
      <c r="C19" s="275"/>
      <c r="D19" s="275"/>
      <c r="E19" s="262"/>
      <c r="F19" s="280"/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289"/>
      <c r="C20" s="297"/>
      <c r="D20" s="266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6</v>
      </c>
      <c r="E40" s="258">
        <f>SUM(E16:E39)</f>
        <v>0</v>
      </c>
      <c r="F40" s="258">
        <f>SUM(F16:F39)</f>
        <v>1</v>
      </c>
      <c r="G40" s="260">
        <f>D40-E40-F40</f>
        <v>5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3:T40"/>
  <sheetViews>
    <sheetView topLeftCell="A10" workbookViewId="0">
      <selection activeCell="C8" sqref="C8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7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15.75">
      <c r="A16" s="152">
        <v>1</v>
      </c>
      <c r="B16" s="293"/>
      <c r="C16" s="294"/>
      <c r="D16" s="294"/>
      <c r="E16" s="265"/>
      <c r="F16" s="280"/>
      <c r="G16" s="280"/>
      <c r="H16" s="268"/>
      <c r="I16" s="261"/>
      <c r="J16" s="278"/>
      <c r="K16" s="277"/>
      <c r="L16" s="283"/>
    </row>
    <row r="17" spans="1:12" ht="15.75">
      <c r="A17" s="152">
        <v>2</v>
      </c>
      <c r="B17" s="298"/>
      <c r="C17" s="304"/>
      <c r="D17" s="304"/>
      <c r="E17" s="265"/>
      <c r="F17" s="280"/>
      <c r="G17" s="280"/>
      <c r="H17" s="268"/>
      <c r="I17" s="307"/>
      <c r="J17" s="278"/>
      <c r="K17" s="277"/>
      <c r="L17" s="283"/>
    </row>
    <row r="18" spans="1:12" ht="15.75">
      <c r="A18" s="152">
        <v>3</v>
      </c>
      <c r="B18" s="289"/>
      <c r="C18" s="297"/>
      <c r="D18" s="266"/>
      <c r="E18" s="265"/>
      <c r="F18" s="280"/>
      <c r="G18" s="258"/>
      <c r="H18" s="268"/>
      <c r="I18" s="260"/>
      <c r="J18" s="278"/>
      <c r="K18" s="260"/>
      <c r="L18" s="260"/>
    </row>
    <row r="19" spans="1:12" ht="15.75">
      <c r="A19" s="152">
        <v>4</v>
      </c>
      <c r="B19" s="290"/>
      <c r="C19" s="275"/>
      <c r="D19" s="275"/>
      <c r="E19" s="262"/>
      <c r="F19" s="280"/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289"/>
      <c r="C20" s="297"/>
      <c r="D20" s="266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0</v>
      </c>
      <c r="E40" s="258">
        <f>SUM(E16:E39)</f>
        <v>0</v>
      </c>
      <c r="F40" s="258">
        <f>SUM(F16:F39)</f>
        <v>0</v>
      </c>
      <c r="G40" s="260">
        <f>D40-E40-F40</f>
        <v>0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3:T40"/>
  <sheetViews>
    <sheetView topLeftCell="A8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2185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15.75">
      <c r="A16" s="152">
        <v>1</v>
      </c>
      <c r="B16" s="337">
        <v>45211</v>
      </c>
      <c r="C16" s="338" t="s">
        <v>1633</v>
      </c>
      <c r="D16" s="338">
        <v>1</v>
      </c>
      <c r="E16" s="265"/>
      <c r="F16" s="280">
        <v>1</v>
      </c>
      <c r="G16" s="280"/>
      <c r="H16" s="268">
        <v>45351</v>
      </c>
      <c r="I16" s="261" t="s">
        <v>2187</v>
      </c>
      <c r="J16" s="278" t="s">
        <v>2167</v>
      </c>
      <c r="K16" s="277"/>
      <c r="L16" s="283"/>
    </row>
    <row r="17" spans="1:12" ht="15.75">
      <c r="A17" s="152">
        <v>2</v>
      </c>
      <c r="B17" s="339">
        <v>45346</v>
      </c>
      <c r="C17" s="340" t="s">
        <v>2102</v>
      </c>
      <c r="D17" s="340">
        <v>2</v>
      </c>
      <c r="E17" s="265"/>
      <c r="F17" s="280"/>
      <c r="G17" s="280"/>
      <c r="H17" s="268"/>
      <c r="I17" s="307"/>
      <c r="J17" s="278"/>
      <c r="K17" s="277"/>
      <c r="L17" s="283"/>
    </row>
    <row r="18" spans="1:12" ht="15.75">
      <c r="A18" s="152">
        <v>3</v>
      </c>
      <c r="B18" s="313"/>
      <c r="C18" s="314"/>
      <c r="D18" s="314"/>
      <c r="E18" s="265"/>
      <c r="F18" s="280"/>
      <c r="G18" s="258"/>
      <c r="H18" s="268"/>
      <c r="I18" s="260"/>
      <c r="J18" s="278"/>
      <c r="K18" s="260"/>
      <c r="L18" s="260"/>
    </row>
    <row r="19" spans="1:12" ht="15.75">
      <c r="A19" s="152">
        <v>4</v>
      </c>
      <c r="B19" s="316"/>
      <c r="C19" s="317"/>
      <c r="D19" s="317"/>
      <c r="E19" s="262"/>
      <c r="F19" s="280"/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313"/>
      <c r="C20" s="314"/>
      <c r="D20" s="314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316"/>
      <c r="C21" s="317"/>
      <c r="D21" s="317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335"/>
      <c r="C22" s="315"/>
      <c r="D22" s="31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335"/>
      <c r="C23" s="315"/>
      <c r="D23" s="31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335"/>
      <c r="C24" s="315"/>
      <c r="D24" s="31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335"/>
      <c r="C25" s="315"/>
      <c r="D25" s="31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335"/>
      <c r="C26" s="315"/>
      <c r="D26" s="31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335"/>
      <c r="C27" s="315"/>
      <c r="D27" s="31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335"/>
      <c r="C28" s="315"/>
      <c r="D28" s="31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335"/>
      <c r="C29" s="315"/>
      <c r="D29" s="31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335"/>
      <c r="C30" s="315"/>
      <c r="D30" s="31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335"/>
      <c r="C31" s="315"/>
      <c r="D31" s="31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335"/>
      <c r="C32" s="315"/>
      <c r="D32" s="31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335"/>
      <c r="C33" s="315"/>
      <c r="D33" s="31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335"/>
      <c r="C34" s="315"/>
      <c r="D34" s="31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335"/>
      <c r="C35" s="315"/>
      <c r="D35" s="31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335"/>
      <c r="C36" s="315"/>
      <c r="D36" s="31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335"/>
      <c r="C37" s="315"/>
      <c r="D37" s="31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335"/>
      <c r="C38" s="315"/>
      <c r="D38" s="31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335"/>
      <c r="C39" s="336"/>
      <c r="D39" s="336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3</v>
      </c>
      <c r="E40" s="258">
        <f>SUM(E16:E39)</f>
        <v>0</v>
      </c>
      <c r="F40" s="258">
        <f>SUM(F16:F39)</f>
        <v>1</v>
      </c>
      <c r="G40" s="260">
        <f>D40-E40-F40</f>
        <v>2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3:T40"/>
  <sheetViews>
    <sheetView topLeftCell="A15" workbookViewId="0">
      <selection activeCell="F18" sqref="F18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2180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28.5">
      <c r="A16" s="152">
        <v>1</v>
      </c>
      <c r="B16" s="287">
        <v>45278</v>
      </c>
      <c r="C16" s="266" t="s">
        <v>2090</v>
      </c>
      <c r="D16" s="266">
        <v>5</v>
      </c>
      <c r="E16" s="265"/>
      <c r="F16" s="280">
        <v>1</v>
      </c>
      <c r="G16" s="280"/>
      <c r="H16" s="268">
        <v>45342</v>
      </c>
      <c r="I16" s="261" t="s">
        <v>2176</v>
      </c>
      <c r="J16" s="278"/>
      <c r="K16" s="277"/>
      <c r="L16" s="283"/>
    </row>
    <row r="17" spans="1:12" ht="15.75">
      <c r="A17" s="152">
        <v>2</v>
      </c>
      <c r="B17" s="288"/>
      <c r="C17" s="275"/>
      <c r="D17" s="275"/>
      <c r="E17" s="265"/>
      <c r="F17" s="280">
        <v>1</v>
      </c>
      <c r="G17" s="280"/>
      <c r="H17" s="268">
        <v>45351</v>
      </c>
      <c r="I17" s="261" t="s">
        <v>1949</v>
      </c>
      <c r="J17" s="278"/>
      <c r="K17" s="277"/>
      <c r="L17" s="283"/>
    </row>
    <row r="18" spans="1:12" ht="15.75">
      <c r="A18" s="152">
        <v>3</v>
      </c>
      <c r="B18" s="289"/>
      <c r="C18" s="297"/>
      <c r="D18" s="266"/>
      <c r="E18" s="265"/>
      <c r="F18" s="280">
        <v>2</v>
      </c>
      <c r="G18" s="258"/>
      <c r="H18" s="268"/>
      <c r="I18" s="260"/>
      <c r="J18" s="278"/>
      <c r="K18" s="260"/>
      <c r="L18" s="260"/>
    </row>
    <row r="19" spans="1:12" ht="15.75">
      <c r="A19" s="152">
        <v>4</v>
      </c>
      <c r="B19" s="290"/>
      <c r="C19" s="275"/>
      <c r="D19" s="275"/>
      <c r="E19" s="262"/>
      <c r="F19" s="280"/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289"/>
      <c r="C20" s="297"/>
      <c r="D20" s="266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5</v>
      </c>
      <c r="E40" s="258">
        <f>SUM(E16:E39)</f>
        <v>0</v>
      </c>
      <c r="F40" s="258">
        <f>SUM(F16:F39)</f>
        <v>4</v>
      </c>
      <c r="G40" s="260">
        <f>D40-E40-F40</f>
        <v>1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3:T40"/>
  <sheetViews>
    <sheetView topLeftCell="A15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2174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28.5">
      <c r="A16" s="152">
        <v>1</v>
      </c>
      <c r="B16" s="287">
        <v>45278</v>
      </c>
      <c r="C16" s="266" t="s">
        <v>2090</v>
      </c>
      <c r="D16" s="266">
        <v>2</v>
      </c>
      <c r="E16" s="265"/>
      <c r="F16" s="280">
        <v>1</v>
      </c>
      <c r="G16" s="280"/>
      <c r="H16" s="268">
        <v>45358</v>
      </c>
      <c r="I16" s="261" t="s">
        <v>2171</v>
      </c>
      <c r="J16" s="278"/>
      <c r="K16" s="277"/>
      <c r="L16" s="283"/>
    </row>
    <row r="17" spans="1:12" ht="15.75">
      <c r="A17" s="152">
        <v>2</v>
      </c>
      <c r="B17" s="288">
        <v>45327</v>
      </c>
      <c r="C17" s="275" t="s">
        <v>2102</v>
      </c>
      <c r="D17" s="275">
        <v>1</v>
      </c>
      <c r="E17" s="265"/>
      <c r="F17" s="280"/>
      <c r="G17" s="280"/>
      <c r="H17" s="268"/>
      <c r="I17" s="307"/>
      <c r="J17" s="278"/>
      <c r="K17" s="277"/>
      <c r="L17" s="283"/>
    </row>
    <row r="18" spans="1:12" ht="15.75">
      <c r="A18" s="152">
        <v>3</v>
      </c>
      <c r="B18" s="289">
        <v>45355</v>
      </c>
      <c r="C18" s="297" t="s">
        <v>2102</v>
      </c>
      <c r="D18" s="266">
        <v>1</v>
      </c>
      <c r="E18" s="265"/>
      <c r="F18" s="280"/>
      <c r="G18" s="258"/>
      <c r="H18" s="268"/>
      <c r="I18" s="260"/>
      <c r="J18" s="278"/>
      <c r="K18" s="260"/>
      <c r="L18" s="260"/>
    </row>
    <row r="19" spans="1:12" ht="28.5">
      <c r="A19" s="152">
        <v>4</v>
      </c>
      <c r="B19" s="290">
        <v>45371</v>
      </c>
      <c r="C19" s="275" t="s">
        <v>2080</v>
      </c>
      <c r="D19" s="275">
        <v>10</v>
      </c>
      <c r="E19" s="262"/>
      <c r="F19" s="280"/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289"/>
      <c r="C20" s="297"/>
      <c r="D20" s="266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14</v>
      </c>
      <c r="E40" s="258">
        <f>SUM(E16:E39)</f>
        <v>0</v>
      </c>
      <c r="F40" s="258">
        <f>SUM(F16:F39)</f>
        <v>1</v>
      </c>
      <c r="G40" s="260">
        <f>D40-E40-F40</f>
        <v>13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3:T22"/>
  <sheetViews>
    <sheetView topLeftCell="A6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2173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15.75">
      <c r="A16" s="152">
        <v>1</v>
      </c>
      <c r="B16" s="313">
        <v>45287</v>
      </c>
      <c r="C16" s="314" t="s">
        <v>2102</v>
      </c>
      <c r="D16" s="314">
        <v>1</v>
      </c>
      <c r="E16" s="315"/>
      <c r="F16" s="318">
        <v>1</v>
      </c>
      <c r="G16" s="319"/>
      <c r="H16" s="268">
        <v>45358</v>
      </c>
      <c r="I16" s="583" t="s">
        <v>2171</v>
      </c>
      <c r="J16" s="278"/>
      <c r="K16" s="277"/>
      <c r="L16" s="283"/>
    </row>
    <row r="17" spans="1:12" ht="15.75">
      <c r="A17" s="152">
        <v>2</v>
      </c>
      <c r="B17" s="316">
        <v>45346</v>
      </c>
      <c r="C17" s="317" t="s">
        <v>2102</v>
      </c>
      <c r="D17" s="317">
        <v>8</v>
      </c>
      <c r="E17" s="315"/>
      <c r="F17" s="318">
        <v>1</v>
      </c>
      <c r="G17" s="319"/>
      <c r="H17" s="268">
        <v>45355</v>
      </c>
      <c r="I17" s="584"/>
      <c r="J17" s="278"/>
      <c r="K17" s="277"/>
      <c r="L17" s="283"/>
    </row>
    <row r="18" spans="1:12" ht="15.75">
      <c r="A18" s="152">
        <v>3</v>
      </c>
      <c r="B18" s="313">
        <v>45348</v>
      </c>
      <c r="C18" s="314" t="s">
        <v>2102</v>
      </c>
      <c r="D18" s="314">
        <v>2</v>
      </c>
      <c r="E18" s="315"/>
      <c r="F18" s="318">
        <v>1</v>
      </c>
      <c r="G18" s="320"/>
      <c r="H18" s="268">
        <v>45367</v>
      </c>
      <c r="I18" s="260" t="s">
        <v>2186</v>
      </c>
      <c r="J18" s="278"/>
      <c r="K18" s="260"/>
      <c r="L18" s="260"/>
    </row>
    <row r="19" spans="1:12" ht="15.75">
      <c r="A19" s="152">
        <v>4</v>
      </c>
      <c r="B19" s="290"/>
      <c r="C19" s="275"/>
      <c r="D19" s="275"/>
      <c r="E19" s="262"/>
      <c r="F19" s="280">
        <v>1</v>
      </c>
      <c r="G19" s="258"/>
      <c r="H19" s="268">
        <v>45399</v>
      </c>
      <c r="I19" s="260" t="s">
        <v>2257</v>
      </c>
      <c r="J19" s="260"/>
      <c r="K19" s="260"/>
      <c r="L19" s="260"/>
    </row>
    <row r="20" spans="1:12" ht="15.75">
      <c r="A20" s="152">
        <v>5</v>
      </c>
      <c r="B20" s="289"/>
      <c r="C20" s="297"/>
      <c r="D20" s="266"/>
      <c r="E20" s="262"/>
      <c r="F20" s="280"/>
      <c r="G20" s="258"/>
      <c r="H20" s="268"/>
      <c r="I20" s="260"/>
      <c r="J20" s="260"/>
      <c r="K20" s="260"/>
      <c r="L20" s="260"/>
    </row>
    <row r="21" spans="1:12">
      <c r="A21" s="156"/>
      <c r="B21" s="281"/>
      <c r="C21" s="158"/>
      <c r="D21" s="158"/>
      <c r="E21" s="258"/>
      <c r="F21" s="258"/>
      <c r="G21" s="258"/>
      <c r="H21" s="282"/>
      <c r="I21" s="260"/>
      <c r="J21" s="260"/>
      <c r="K21" s="260"/>
      <c r="L21" s="260"/>
    </row>
    <row r="22" spans="1:12">
      <c r="A22" s="561" t="s">
        <v>11</v>
      </c>
      <c r="B22" s="561"/>
      <c r="C22" s="561"/>
      <c r="D22" s="258">
        <f>SUM(D16:D21)</f>
        <v>11</v>
      </c>
      <c r="E22" s="258">
        <f>SUM(E16:E21)</f>
        <v>0</v>
      </c>
      <c r="F22" s="258">
        <f>SUM(F16:F21)</f>
        <v>4</v>
      </c>
      <c r="G22" s="260">
        <f>D22-E22-F22</f>
        <v>7</v>
      </c>
      <c r="H22" s="282"/>
      <c r="I22" s="260"/>
      <c r="J22" s="258"/>
      <c r="K22" s="258"/>
      <c r="L22" s="258"/>
    </row>
  </sheetData>
  <mergeCells count="13">
    <mergeCell ref="K14:L14"/>
    <mergeCell ref="I16:I17"/>
    <mergeCell ref="A22:C22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3:T40"/>
  <sheetViews>
    <sheetView topLeftCell="A15" workbookViewId="0">
      <selection activeCell="G26" sqref="G26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2181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28.5">
      <c r="A16" s="152">
        <v>1</v>
      </c>
      <c r="B16" s="287">
        <v>45278</v>
      </c>
      <c r="C16" s="266" t="s">
        <v>2090</v>
      </c>
      <c r="D16" s="266">
        <v>5</v>
      </c>
      <c r="E16" s="265"/>
      <c r="F16" s="280">
        <v>1</v>
      </c>
      <c r="G16" s="280"/>
      <c r="H16" s="268">
        <v>45341</v>
      </c>
      <c r="I16" s="305" t="s">
        <v>2176</v>
      </c>
      <c r="J16" s="278"/>
      <c r="K16" s="277"/>
      <c r="L16" s="283"/>
    </row>
    <row r="17" spans="1:12" ht="15.75">
      <c r="A17" s="152">
        <v>2</v>
      </c>
      <c r="B17" s="288"/>
      <c r="C17" s="275"/>
      <c r="D17" s="275"/>
      <c r="E17" s="265"/>
      <c r="F17" s="280">
        <v>1</v>
      </c>
      <c r="G17" s="280"/>
      <c r="H17" s="268">
        <v>45367</v>
      </c>
      <c r="I17" s="306" t="s">
        <v>2186</v>
      </c>
      <c r="J17" s="278"/>
      <c r="K17" s="277"/>
      <c r="L17" s="283"/>
    </row>
    <row r="18" spans="1:12" ht="15.75">
      <c r="A18" s="152">
        <v>3</v>
      </c>
      <c r="B18" s="289"/>
      <c r="C18" s="297"/>
      <c r="D18" s="297"/>
      <c r="E18" s="265"/>
      <c r="F18" s="280">
        <v>1</v>
      </c>
      <c r="G18" s="258"/>
      <c r="H18" s="268"/>
      <c r="I18" s="260"/>
      <c r="J18" s="278"/>
      <c r="K18" s="260"/>
      <c r="L18" s="260"/>
    </row>
    <row r="19" spans="1:12" ht="15.75">
      <c r="A19" s="152">
        <v>4</v>
      </c>
      <c r="B19" s="290"/>
      <c r="C19" s="275"/>
      <c r="D19" s="275"/>
      <c r="E19" s="262"/>
      <c r="F19" s="280">
        <v>1</v>
      </c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289"/>
      <c r="C20" s="297"/>
      <c r="D20" s="266"/>
      <c r="E20" s="262"/>
      <c r="F20" s="280">
        <v>1</v>
      </c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5</v>
      </c>
      <c r="E40" s="258">
        <f>SUM(E16:E39)</f>
        <v>0</v>
      </c>
      <c r="F40" s="258">
        <f>SUM(F16:F39)</f>
        <v>5</v>
      </c>
      <c r="G40" s="260">
        <f>D40-E40-F40</f>
        <v>0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3:T40"/>
  <sheetViews>
    <sheetView topLeftCell="A3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2170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28.5">
      <c r="A16" s="152">
        <v>1</v>
      </c>
      <c r="B16" s="287">
        <v>45278</v>
      </c>
      <c r="C16" s="266" t="s">
        <v>2090</v>
      </c>
      <c r="D16" s="266">
        <v>2</v>
      </c>
      <c r="E16" s="265"/>
      <c r="F16" s="280">
        <v>1</v>
      </c>
      <c r="G16" s="280"/>
      <c r="H16" s="268">
        <v>45352</v>
      </c>
      <c r="I16" s="583" t="s">
        <v>2171</v>
      </c>
      <c r="J16" s="278"/>
      <c r="K16" s="277"/>
      <c r="L16" s="283"/>
    </row>
    <row r="17" spans="1:12" ht="15.75">
      <c r="A17" s="152">
        <v>2</v>
      </c>
      <c r="B17" s="288">
        <v>45345</v>
      </c>
      <c r="C17" s="275" t="s">
        <v>2102</v>
      </c>
      <c r="D17" s="275">
        <v>4</v>
      </c>
      <c r="E17" s="265"/>
      <c r="F17" s="280">
        <v>1</v>
      </c>
      <c r="G17" s="280"/>
      <c r="H17" s="268">
        <v>45359</v>
      </c>
      <c r="I17" s="584"/>
      <c r="J17" s="278"/>
      <c r="K17" s="277"/>
      <c r="L17" s="283"/>
    </row>
    <row r="18" spans="1:12" ht="15.75">
      <c r="A18" s="152">
        <v>3</v>
      </c>
      <c r="B18" s="289">
        <v>45346</v>
      </c>
      <c r="C18" s="297" t="s">
        <v>2102</v>
      </c>
      <c r="D18" s="297">
        <v>6</v>
      </c>
      <c r="E18" s="265"/>
      <c r="F18" s="280">
        <v>1</v>
      </c>
      <c r="G18" s="258"/>
      <c r="H18" s="268">
        <v>45341</v>
      </c>
      <c r="I18" s="301" t="s">
        <v>2176</v>
      </c>
      <c r="J18" s="278"/>
      <c r="K18" s="260"/>
      <c r="L18" s="260"/>
    </row>
    <row r="19" spans="1:12" ht="15.75">
      <c r="A19" s="152">
        <v>4</v>
      </c>
      <c r="B19" s="290">
        <v>45369</v>
      </c>
      <c r="C19" s="275" t="s">
        <v>2079</v>
      </c>
      <c r="D19" s="275">
        <v>2</v>
      </c>
      <c r="E19" s="262"/>
      <c r="F19" s="280">
        <v>1</v>
      </c>
      <c r="G19" s="258"/>
      <c r="H19" s="268">
        <v>45364</v>
      </c>
      <c r="I19" s="260" t="s">
        <v>2188</v>
      </c>
      <c r="J19" s="260"/>
      <c r="K19" s="260"/>
      <c r="L19" s="260"/>
    </row>
    <row r="20" spans="1:12" ht="15.75">
      <c r="A20" s="152">
        <v>5</v>
      </c>
      <c r="B20" s="289"/>
      <c r="C20" s="297"/>
      <c r="D20" s="266"/>
      <c r="E20" s="262"/>
      <c r="F20" s="280">
        <v>2</v>
      </c>
      <c r="G20" s="258"/>
      <c r="H20" s="268">
        <v>45328</v>
      </c>
      <c r="I20" s="260" t="s">
        <v>1673</v>
      </c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>
        <v>1</v>
      </c>
      <c r="G21" s="258"/>
      <c r="H21" s="268">
        <v>45368</v>
      </c>
      <c r="I21" s="260" t="s">
        <v>2217</v>
      </c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14</v>
      </c>
      <c r="E40" s="258">
        <f>SUM(E16:E39)</f>
        <v>0</v>
      </c>
      <c r="F40" s="258">
        <f>SUM(F16:F39)</f>
        <v>7</v>
      </c>
      <c r="G40" s="260">
        <f>D40-E40-F40</f>
        <v>7</v>
      </c>
      <c r="H40" s="282"/>
      <c r="I40" s="260"/>
      <c r="J40" s="258"/>
      <c r="K40" s="258"/>
      <c r="L40" s="258"/>
    </row>
  </sheetData>
  <mergeCells count="14">
    <mergeCell ref="K14:L14"/>
    <mergeCell ref="I30:I31"/>
    <mergeCell ref="A40:C40"/>
    <mergeCell ref="I16:I17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3:T40"/>
  <sheetViews>
    <sheetView topLeftCell="A5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2177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28.5">
      <c r="A16" s="152">
        <v>1</v>
      </c>
      <c r="B16" s="293">
        <v>45206</v>
      </c>
      <c r="C16" s="294" t="s">
        <v>1633</v>
      </c>
      <c r="D16" s="294">
        <v>5</v>
      </c>
      <c r="E16" s="265"/>
      <c r="F16" s="280">
        <v>1</v>
      </c>
      <c r="G16" s="280"/>
      <c r="H16" s="268">
        <v>45366</v>
      </c>
      <c r="I16" s="261" t="s">
        <v>2176</v>
      </c>
      <c r="J16" s="278"/>
      <c r="K16" s="277"/>
      <c r="L16" s="283"/>
    </row>
    <row r="17" spans="1:12" ht="28.5">
      <c r="A17" s="152">
        <v>2</v>
      </c>
      <c r="B17" s="303">
        <v>45278</v>
      </c>
      <c r="C17" s="295" t="s">
        <v>2090</v>
      </c>
      <c r="D17" s="295">
        <v>2</v>
      </c>
      <c r="E17" s="265"/>
      <c r="F17" s="280">
        <v>1</v>
      </c>
      <c r="G17" s="280"/>
      <c r="H17" s="268">
        <v>45349</v>
      </c>
      <c r="I17" s="261" t="s">
        <v>2178</v>
      </c>
      <c r="J17" s="278"/>
      <c r="K17" s="277"/>
      <c r="L17" s="283"/>
    </row>
    <row r="18" spans="1:12" ht="15.75">
      <c r="A18" s="152">
        <v>3</v>
      </c>
      <c r="B18" s="289"/>
      <c r="C18" s="297"/>
      <c r="D18" s="297"/>
      <c r="E18" s="265"/>
      <c r="F18" s="280">
        <v>1</v>
      </c>
      <c r="G18" s="258"/>
      <c r="H18" s="268">
        <v>45337</v>
      </c>
      <c r="I18" s="260" t="s">
        <v>2179</v>
      </c>
      <c r="J18" s="278"/>
      <c r="K18" s="260"/>
      <c r="L18" s="260"/>
    </row>
    <row r="19" spans="1:12" ht="15.75">
      <c r="A19" s="152">
        <v>4</v>
      </c>
      <c r="B19" s="290"/>
      <c r="C19" s="275"/>
      <c r="D19" s="275"/>
      <c r="E19" s="262"/>
      <c r="F19" s="280">
        <v>3</v>
      </c>
      <c r="G19" s="258"/>
      <c r="H19" s="268">
        <v>45342</v>
      </c>
      <c r="I19" s="260" t="s">
        <v>2176</v>
      </c>
      <c r="J19" s="260"/>
      <c r="K19" s="260"/>
      <c r="L19" s="260"/>
    </row>
    <row r="20" spans="1:12" ht="15.75">
      <c r="A20" s="152">
        <v>5</v>
      </c>
      <c r="B20" s="289"/>
      <c r="C20" s="297"/>
      <c r="D20" s="266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7</v>
      </c>
      <c r="E40" s="258">
        <f>SUM(E16:E39)</f>
        <v>0</v>
      </c>
      <c r="F40" s="258">
        <f>SUM(F16:F39)</f>
        <v>6</v>
      </c>
      <c r="G40" s="260">
        <f>D40-E40-F40</f>
        <v>1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3:T33"/>
  <sheetViews>
    <sheetView topLeftCell="A10" workbookViewId="0">
      <selection activeCell="I27" sqref="I27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2149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/>
    <row r="15" spans="1:20" ht="24.75" customHeight="1">
      <c r="A15" s="560" t="s">
        <v>0</v>
      </c>
      <c r="B15" s="560" t="s">
        <v>13</v>
      </c>
      <c r="C15" s="579" t="s">
        <v>14</v>
      </c>
      <c r="D15" s="559" t="s">
        <v>1774</v>
      </c>
      <c r="E15" s="559" t="s">
        <v>2078</v>
      </c>
      <c r="F15" s="559" t="s">
        <v>2550</v>
      </c>
      <c r="G15" s="559" t="s">
        <v>2381</v>
      </c>
      <c r="H15" s="559" t="s">
        <v>1776</v>
      </c>
      <c r="I15" s="560" t="s">
        <v>15</v>
      </c>
      <c r="J15" s="560"/>
      <c r="K15" s="560"/>
    </row>
    <row r="16" spans="1:20" ht="15.75">
      <c r="A16" s="560"/>
      <c r="B16" s="560"/>
      <c r="C16" s="579"/>
      <c r="D16" s="559"/>
      <c r="E16" s="559"/>
      <c r="F16" s="559"/>
      <c r="G16" s="559"/>
      <c r="H16" s="559"/>
      <c r="I16" s="33" t="s">
        <v>1</v>
      </c>
      <c r="J16" s="33" t="s">
        <v>2115</v>
      </c>
      <c r="K16" s="33" t="s">
        <v>2333</v>
      </c>
    </row>
    <row r="17" spans="1:11" ht="15.75">
      <c r="A17" s="152">
        <v>1</v>
      </c>
      <c r="B17" s="287">
        <v>45275</v>
      </c>
      <c r="C17" s="266" t="s">
        <v>1628</v>
      </c>
      <c r="D17" s="266">
        <v>8</v>
      </c>
      <c r="E17" s="196"/>
      <c r="F17" s="480"/>
      <c r="G17" s="319"/>
      <c r="H17" s="319"/>
      <c r="I17" s="280"/>
      <c r="J17" s="268"/>
      <c r="K17" s="261"/>
    </row>
    <row r="18" spans="1:11" ht="15.75">
      <c r="A18" s="152">
        <v>2</v>
      </c>
      <c r="B18" s="288"/>
      <c r="C18" s="275"/>
      <c r="D18" s="275"/>
      <c r="E18" s="196"/>
      <c r="F18" s="280">
        <v>1</v>
      </c>
      <c r="G18" s="280"/>
      <c r="H18" s="268"/>
      <c r="I18" s="268"/>
      <c r="J18" s="261"/>
      <c r="K18" s="307"/>
    </row>
    <row r="19" spans="1:11" ht="15.75">
      <c r="A19" s="152">
        <v>3</v>
      </c>
      <c r="B19" s="287"/>
      <c r="C19" s="266"/>
      <c r="D19" s="266"/>
      <c r="E19" s="196"/>
      <c r="F19" s="280">
        <v>1</v>
      </c>
      <c r="G19" s="319"/>
      <c r="H19" s="319"/>
      <c r="I19" s="270"/>
      <c r="J19" s="291"/>
      <c r="K19" s="260"/>
    </row>
    <row r="20" spans="1:11" ht="15.75">
      <c r="A20" s="152">
        <v>4</v>
      </c>
      <c r="B20" s="290"/>
      <c r="C20" s="302"/>
      <c r="D20" s="302"/>
      <c r="E20" s="196"/>
      <c r="F20" s="280">
        <v>1</v>
      </c>
      <c r="G20" s="319"/>
      <c r="H20" s="319"/>
      <c r="I20" s="196"/>
      <c r="J20" s="196"/>
      <c r="K20" s="349"/>
    </row>
    <row r="21" spans="1:11" ht="15.75">
      <c r="A21" s="152">
        <v>5</v>
      </c>
      <c r="B21" s="289"/>
      <c r="C21" s="297"/>
      <c r="D21" s="266"/>
      <c r="E21" s="196"/>
      <c r="F21" s="280"/>
      <c r="G21" s="319"/>
      <c r="H21" s="319"/>
      <c r="I21" s="268"/>
      <c r="J21" s="261"/>
      <c r="K21" s="349"/>
    </row>
    <row r="22" spans="1:11" ht="15.75">
      <c r="A22" s="152">
        <v>6</v>
      </c>
      <c r="B22" s="323"/>
      <c r="C22" s="467"/>
      <c r="D22" s="324"/>
      <c r="E22" s="196"/>
      <c r="F22" s="280"/>
      <c r="G22" s="319"/>
      <c r="H22" s="319"/>
      <c r="I22" s="268"/>
      <c r="J22" s="261"/>
      <c r="K22" s="349"/>
    </row>
    <row r="23" spans="1:11" ht="15.75">
      <c r="A23" s="152">
        <v>7</v>
      </c>
      <c r="B23" s="321"/>
      <c r="C23" s="466"/>
      <c r="D23" s="322"/>
      <c r="E23" s="196"/>
      <c r="F23" s="280"/>
      <c r="G23" s="319"/>
      <c r="H23" s="319"/>
      <c r="I23" s="268"/>
      <c r="J23" s="261"/>
      <c r="K23" s="349"/>
    </row>
    <row r="24" spans="1:11" ht="15.75">
      <c r="A24" s="152"/>
      <c r="B24" s="321"/>
      <c r="C24" s="466"/>
      <c r="D24" s="322"/>
      <c r="E24" s="196"/>
      <c r="F24" s="280"/>
      <c r="G24" s="319"/>
      <c r="H24" s="319"/>
      <c r="I24" s="268"/>
      <c r="J24" s="260"/>
      <c r="K24" s="349"/>
    </row>
    <row r="25" spans="1:11" ht="15.75">
      <c r="A25" s="152"/>
      <c r="B25" s="321"/>
      <c r="C25" s="466"/>
      <c r="D25" s="322"/>
      <c r="E25" s="196"/>
      <c r="F25" s="280"/>
      <c r="G25" s="319"/>
      <c r="H25" s="319"/>
      <c r="I25" s="268"/>
      <c r="J25" s="260"/>
      <c r="K25" s="349"/>
    </row>
    <row r="26" spans="1:11" ht="15.75">
      <c r="A26" s="152"/>
      <c r="B26" s="321"/>
      <c r="C26" s="466"/>
      <c r="D26" s="322"/>
      <c r="E26" s="196"/>
      <c r="F26" s="280"/>
      <c r="G26" s="319"/>
      <c r="H26" s="319"/>
      <c r="I26" s="268"/>
      <c r="J26" s="260"/>
      <c r="K26" s="349"/>
    </row>
    <row r="27" spans="1:11" ht="15.75">
      <c r="A27" s="152">
        <v>8</v>
      </c>
      <c r="B27" s="323"/>
      <c r="C27" s="467"/>
      <c r="D27" s="324"/>
      <c r="E27" s="196"/>
      <c r="F27" s="280"/>
      <c r="G27" s="319"/>
      <c r="H27" s="319"/>
      <c r="I27" s="268"/>
      <c r="J27" s="260"/>
      <c r="K27" s="349"/>
    </row>
    <row r="28" spans="1:11" ht="15.75">
      <c r="A28" s="152">
        <v>9</v>
      </c>
      <c r="B28" s="281"/>
      <c r="C28" s="469"/>
      <c r="D28" s="480"/>
      <c r="E28" s="196"/>
      <c r="F28" s="280"/>
      <c r="G28" s="319"/>
      <c r="H28" s="319"/>
      <c r="I28" s="268"/>
      <c r="J28" s="260"/>
      <c r="K28" s="349"/>
    </row>
    <row r="29" spans="1:11" ht="15.75">
      <c r="A29" s="152">
        <v>10</v>
      </c>
      <c r="B29" s="281"/>
      <c r="C29" s="469"/>
      <c r="D29" s="480"/>
      <c r="E29" s="196"/>
      <c r="F29" s="280"/>
      <c r="G29" s="319"/>
      <c r="H29" s="319"/>
      <c r="I29" s="268"/>
      <c r="J29" s="581"/>
      <c r="K29" s="349"/>
    </row>
    <row r="30" spans="1:11" ht="15.75">
      <c r="A30" s="152">
        <v>11</v>
      </c>
      <c r="B30" s="281"/>
      <c r="C30" s="469"/>
      <c r="D30" s="480"/>
      <c r="E30" s="196"/>
      <c r="F30" s="280"/>
      <c r="G30" s="319"/>
      <c r="H30" s="319"/>
      <c r="I30" s="268"/>
      <c r="J30" s="582"/>
      <c r="K30" s="349"/>
    </row>
    <row r="31" spans="1:11" ht="15.75">
      <c r="A31" s="152">
        <v>12</v>
      </c>
      <c r="B31" s="281"/>
      <c r="C31" s="469"/>
      <c r="D31" s="480"/>
      <c r="E31" s="196"/>
      <c r="F31" s="280"/>
      <c r="G31" s="319"/>
      <c r="H31" s="319"/>
      <c r="I31" s="268"/>
      <c r="J31" s="260"/>
      <c r="K31" s="349"/>
    </row>
    <row r="32" spans="1:11" ht="15.75">
      <c r="A32" s="152">
        <v>13</v>
      </c>
      <c r="B32" s="281"/>
      <c r="C32" s="469"/>
      <c r="D32" s="480"/>
      <c r="E32" s="196"/>
      <c r="F32" s="320"/>
      <c r="G32" s="319"/>
      <c r="H32" s="319"/>
      <c r="I32" s="258"/>
      <c r="J32" s="268"/>
      <c r="K32" s="349"/>
    </row>
    <row r="33" spans="1:11">
      <c r="A33" s="561" t="s">
        <v>11</v>
      </c>
      <c r="B33" s="561"/>
      <c r="C33" s="561"/>
      <c r="D33" s="258">
        <f>SUM(D17:D32)</f>
        <v>8</v>
      </c>
      <c r="E33" s="258">
        <f>SUM(E17:E32)</f>
        <v>0</v>
      </c>
      <c r="F33" s="258">
        <f>SUM(F17:F32)</f>
        <v>3</v>
      </c>
      <c r="G33" s="258">
        <f>SUM(G17:G32)</f>
        <v>0</v>
      </c>
      <c r="H33" s="260">
        <f>D33-E33-F33</f>
        <v>5</v>
      </c>
      <c r="I33" s="282"/>
      <c r="J33" s="260"/>
      <c r="K33" s="258"/>
    </row>
  </sheetData>
  <mergeCells count="13">
    <mergeCell ref="A6:L6"/>
    <mergeCell ref="A13:L13"/>
    <mergeCell ref="A33:C33"/>
    <mergeCell ref="F15:F16"/>
    <mergeCell ref="G15:G16"/>
    <mergeCell ref="H15:H16"/>
    <mergeCell ref="I15:K15"/>
    <mergeCell ref="J29:J30"/>
    <mergeCell ref="A15:A16"/>
    <mergeCell ref="B15:B16"/>
    <mergeCell ref="C15:C16"/>
    <mergeCell ref="D15:D16"/>
    <mergeCell ref="E15:E1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U61"/>
  <sheetViews>
    <sheetView topLeftCell="D25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6" width="9.42578125" customWidth="1"/>
    <col min="7" max="8" width="7.42578125" customWidth="1"/>
    <col min="9" max="9" width="16.5703125" customWidth="1"/>
    <col min="10" max="10" width="31.42578125" customWidth="1"/>
    <col min="11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2290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2119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67" t="s">
        <v>2267</v>
      </c>
      <c r="F14" s="559" t="s">
        <v>2078</v>
      </c>
      <c r="G14" s="559" t="s">
        <v>2086</v>
      </c>
      <c r="H14" s="559" t="s">
        <v>1776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60"/>
      <c r="B15" s="560"/>
      <c r="C15" s="579"/>
      <c r="D15" s="559"/>
      <c r="E15" s="568"/>
      <c r="F15" s="559"/>
      <c r="G15" s="559"/>
      <c r="H15" s="559"/>
      <c r="I15" s="33" t="s">
        <v>1</v>
      </c>
      <c r="J15" s="33" t="s">
        <v>2115</v>
      </c>
      <c r="K15" s="33" t="s">
        <v>17</v>
      </c>
      <c r="L15" s="33" t="s">
        <v>19</v>
      </c>
      <c r="M15" s="33" t="s">
        <v>18</v>
      </c>
    </row>
    <row r="16" spans="1:21" ht="15.75">
      <c r="A16" s="152">
        <v>1</v>
      </c>
      <c r="B16" s="298">
        <v>45398</v>
      </c>
      <c r="C16" s="295" t="s">
        <v>212</v>
      </c>
      <c r="D16" s="266">
        <v>120</v>
      </c>
      <c r="E16" s="266" t="s">
        <v>2268</v>
      </c>
      <c r="F16" s="265"/>
      <c r="G16" s="280"/>
      <c r="H16" s="280"/>
      <c r="I16" s="268"/>
      <c r="J16" s="261"/>
      <c r="K16" s="278"/>
      <c r="L16" s="277"/>
      <c r="M16" s="283"/>
    </row>
    <row r="17" spans="1:13" ht="15.75">
      <c r="A17" s="152">
        <v>2</v>
      </c>
      <c r="B17" s="298">
        <v>45402</v>
      </c>
      <c r="C17" s="295" t="s">
        <v>212</v>
      </c>
      <c r="D17" s="275">
        <v>120</v>
      </c>
      <c r="E17" s="266" t="s">
        <v>2268</v>
      </c>
      <c r="F17" s="265"/>
      <c r="G17" s="280"/>
      <c r="H17" s="280"/>
      <c r="I17" s="291"/>
      <c r="J17" s="261"/>
      <c r="K17" s="278"/>
      <c r="L17" s="277"/>
      <c r="M17" s="283"/>
    </row>
    <row r="18" spans="1:13" ht="15.75">
      <c r="A18" s="152">
        <v>3</v>
      </c>
      <c r="B18" s="298">
        <v>45405</v>
      </c>
      <c r="C18" s="295" t="s">
        <v>212</v>
      </c>
      <c r="D18" s="275">
        <v>24</v>
      </c>
      <c r="E18" s="266" t="s">
        <v>2268</v>
      </c>
      <c r="F18" s="265"/>
      <c r="G18" s="342"/>
      <c r="H18" s="280"/>
      <c r="I18" s="291"/>
      <c r="J18" s="261"/>
      <c r="K18" s="278"/>
      <c r="L18" s="277"/>
      <c r="M18" s="283"/>
    </row>
    <row r="19" spans="1:13" ht="15.75">
      <c r="A19" s="152">
        <v>3</v>
      </c>
      <c r="B19" s="288"/>
      <c r="C19" s="275"/>
      <c r="D19" s="266"/>
      <c r="E19" s="266"/>
      <c r="F19" s="265"/>
      <c r="G19" s="576">
        <v>4</v>
      </c>
      <c r="H19" s="258"/>
      <c r="I19" s="575">
        <v>45402</v>
      </c>
      <c r="J19" s="260" t="s">
        <v>2269</v>
      </c>
      <c r="K19" s="278"/>
      <c r="L19" s="260"/>
      <c r="M19" s="260"/>
    </row>
    <row r="20" spans="1:13" ht="15.75">
      <c r="A20" s="152">
        <v>4</v>
      </c>
      <c r="B20" s="288"/>
      <c r="C20" s="275"/>
      <c r="D20" s="275"/>
      <c r="E20" s="275"/>
      <c r="F20" s="262"/>
      <c r="G20" s="577"/>
      <c r="H20" s="258"/>
      <c r="I20" s="575"/>
      <c r="J20" s="260" t="s">
        <v>2270</v>
      </c>
      <c r="K20" s="260"/>
      <c r="L20" s="260"/>
      <c r="M20" s="260"/>
    </row>
    <row r="21" spans="1:13" ht="15.75">
      <c r="A21" s="152">
        <v>5</v>
      </c>
      <c r="B21" s="289"/>
      <c r="C21" s="266"/>
      <c r="D21" s="266"/>
      <c r="E21" s="266"/>
      <c r="F21" s="262"/>
      <c r="G21" s="577"/>
      <c r="H21" s="258"/>
      <c r="I21" s="575"/>
      <c r="J21" s="260" t="s">
        <v>2271</v>
      </c>
      <c r="K21" s="260"/>
      <c r="L21" s="260"/>
      <c r="M21" s="260"/>
    </row>
    <row r="22" spans="1:13" ht="15.75">
      <c r="A22" s="152">
        <v>6</v>
      </c>
      <c r="B22" s="290"/>
      <c r="C22" s="275"/>
      <c r="D22" s="275"/>
      <c r="E22" s="275"/>
      <c r="F22" s="262"/>
      <c r="G22" s="578"/>
      <c r="H22" s="258"/>
      <c r="I22" s="575"/>
      <c r="J22" s="260" t="s">
        <v>2272</v>
      </c>
      <c r="K22" s="260"/>
      <c r="L22" s="260"/>
      <c r="M22" s="260"/>
    </row>
    <row r="23" spans="1:13" ht="15.75">
      <c r="A23" s="152">
        <v>7</v>
      </c>
      <c r="B23" s="281"/>
      <c r="C23" s="265"/>
      <c r="D23" s="265"/>
      <c r="E23" s="265"/>
      <c r="F23" s="262"/>
      <c r="G23" s="280">
        <v>1</v>
      </c>
      <c r="H23" s="258"/>
      <c r="I23" s="298">
        <v>45402</v>
      </c>
      <c r="J23" s="260" t="s">
        <v>2273</v>
      </c>
      <c r="K23" s="260"/>
      <c r="L23" s="260"/>
      <c r="M23" s="260"/>
    </row>
    <row r="24" spans="1:13" ht="15.75">
      <c r="A24" s="152"/>
      <c r="B24" s="281"/>
      <c r="C24" s="265"/>
      <c r="D24" s="265"/>
      <c r="E24" s="265"/>
      <c r="F24" s="262"/>
      <c r="G24" s="280">
        <v>48</v>
      </c>
      <c r="H24" s="258"/>
      <c r="I24" s="298">
        <v>45402</v>
      </c>
      <c r="J24" s="260" t="s">
        <v>2281</v>
      </c>
      <c r="K24" s="260"/>
      <c r="L24" s="260"/>
      <c r="M24" s="260"/>
    </row>
    <row r="25" spans="1:13" ht="15.75">
      <c r="A25" s="152">
        <v>8</v>
      </c>
      <c r="B25" s="281"/>
      <c r="C25" s="265"/>
      <c r="D25" s="265"/>
      <c r="E25" s="265"/>
      <c r="F25" s="262"/>
      <c r="G25" s="280">
        <v>8</v>
      </c>
      <c r="H25" s="258"/>
      <c r="I25" s="298">
        <v>45402</v>
      </c>
      <c r="J25" s="260" t="s">
        <v>2274</v>
      </c>
      <c r="K25" s="260"/>
      <c r="L25" s="260"/>
      <c r="M25" s="260"/>
    </row>
    <row r="26" spans="1:13" ht="15.75">
      <c r="A26" s="152">
        <v>9</v>
      </c>
      <c r="B26" s="281"/>
      <c r="C26" s="265"/>
      <c r="D26" s="265"/>
      <c r="E26" s="265"/>
      <c r="F26" s="262"/>
      <c r="G26" s="280">
        <v>12</v>
      </c>
      <c r="H26" s="258"/>
      <c r="I26" s="298">
        <v>45402</v>
      </c>
      <c r="J26" s="260" t="s">
        <v>2275</v>
      </c>
      <c r="K26" s="260"/>
      <c r="L26" s="260"/>
      <c r="M26" s="260"/>
    </row>
    <row r="27" spans="1:13" ht="15.75">
      <c r="A27" s="152">
        <v>10</v>
      </c>
      <c r="B27" s="281"/>
      <c r="C27" s="265"/>
      <c r="D27" s="265"/>
      <c r="E27" s="265"/>
      <c r="F27" s="262"/>
      <c r="G27" s="280">
        <v>1</v>
      </c>
      <c r="H27" s="258"/>
      <c r="I27" s="298">
        <v>45402</v>
      </c>
      <c r="J27" s="260" t="s">
        <v>2276</v>
      </c>
      <c r="K27" s="260"/>
      <c r="L27" s="260"/>
      <c r="M27" s="260"/>
    </row>
    <row r="28" spans="1:13" ht="15.75">
      <c r="A28" s="152">
        <v>11</v>
      </c>
      <c r="B28" s="281"/>
      <c r="C28" s="265"/>
      <c r="D28" s="265"/>
      <c r="E28" s="265"/>
      <c r="F28" s="262"/>
      <c r="G28" s="280">
        <v>1</v>
      </c>
      <c r="H28" s="258"/>
      <c r="I28" s="298">
        <v>45403</v>
      </c>
      <c r="J28" s="260" t="s">
        <v>2277</v>
      </c>
      <c r="K28" s="260"/>
      <c r="L28" s="260"/>
      <c r="M28" s="260"/>
    </row>
    <row r="29" spans="1:13" ht="15.75">
      <c r="A29" s="152"/>
      <c r="B29" s="281"/>
      <c r="C29" s="265"/>
      <c r="D29" s="265"/>
      <c r="E29" s="265"/>
      <c r="F29" s="262"/>
      <c r="G29" s="280">
        <v>12</v>
      </c>
      <c r="H29" s="258"/>
      <c r="I29" s="298">
        <v>45403</v>
      </c>
      <c r="J29" s="260" t="s">
        <v>2283</v>
      </c>
      <c r="K29" s="260"/>
      <c r="L29" s="260"/>
      <c r="M29" s="260"/>
    </row>
    <row r="30" spans="1:13" ht="15.75">
      <c r="A30" s="152"/>
      <c r="B30" s="281"/>
      <c r="C30" s="265"/>
      <c r="D30" s="265"/>
      <c r="E30" s="265"/>
      <c r="F30" s="262"/>
      <c r="G30" s="280">
        <v>12</v>
      </c>
      <c r="H30" s="258"/>
      <c r="I30" s="298">
        <v>45403</v>
      </c>
      <c r="J30" s="260" t="s">
        <v>2284</v>
      </c>
      <c r="K30" s="260"/>
      <c r="L30" s="260"/>
      <c r="M30" s="260"/>
    </row>
    <row r="31" spans="1:13" ht="15.75">
      <c r="A31" s="152"/>
      <c r="B31" s="281"/>
      <c r="C31" s="265"/>
      <c r="D31" s="265"/>
      <c r="E31" s="265"/>
      <c r="F31" s="262"/>
      <c r="G31" s="280">
        <v>12</v>
      </c>
      <c r="H31" s="258"/>
      <c r="I31" s="298">
        <v>45403</v>
      </c>
      <c r="J31" s="260" t="s">
        <v>2285</v>
      </c>
      <c r="K31" s="260"/>
      <c r="L31" s="260"/>
      <c r="M31" s="260"/>
    </row>
    <row r="32" spans="1:13" ht="15.75">
      <c r="A32" s="152"/>
      <c r="B32" s="281"/>
      <c r="C32" s="265"/>
      <c r="D32" s="265"/>
      <c r="E32" s="265"/>
      <c r="F32" s="262"/>
      <c r="G32" s="280">
        <v>12</v>
      </c>
      <c r="H32" s="258"/>
      <c r="I32" s="298">
        <v>45403</v>
      </c>
      <c r="J32" s="260" t="s">
        <v>2287</v>
      </c>
      <c r="K32" s="260"/>
      <c r="L32" s="260"/>
      <c r="M32" s="260"/>
    </row>
    <row r="33" spans="1:13" ht="15.75">
      <c r="A33" s="152"/>
      <c r="B33" s="281"/>
      <c r="C33" s="265"/>
      <c r="D33" s="265"/>
      <c r="E33" s="265"/>
      <c r="F33" s="262"/>
      <c r="G33" s="280">
        <v>12</v>
      </c>
      <c r="H33" s="258"/>
      <c r="I33" s="298">
        <v>45403</v>
      </c>
      <c r="J33" s="260" t="s">
        <v>2288</v>
      </c>
      <c r="K33" s="260"/>
      <c r="L33" s="260"/>
      <c r="M33" s="260"/>
    </row>
    <row r="34" spans="1:13" ht="15.75">
      <c r="A34" s="152"/>
      <c r="B34" s="281"/>
      <c r="C34" s="265"/>
      <c r="D34" s="265"/>
      <c r="E34" s="265"/>
      <c r="F34" s="262"/>
      <c r="G34" s="280">
        <v>12</v>
      </c>
      <c r="H34" s="258"/>
      <c r="I34" s="298">
        <v>45403</v>
      </c>
      <c r="J34" s="260" t="s">
        <v>1635</v>
      </c>
      <c r="K34" s="260"/>
      <c r="L34" s="260"/>
      <c r="M34" s="260"/>
    </row>
    <row r="35" spans="1:13" ht="15.75">
      <c r="A35" s="152">
        <v>12</v>
      </c>
      <c r="B35" s="281"/>
      <c r="C35" s="265"/>
      <c r="D35" s="265"/>
      <c r="E35" s="265"/>
      <c r="F35" s="262"/>
      <c r="G35" s="280">
        <v>1</v>
      </c>
      <c r="H35" s="258"/>
      <c r="I35" s="298">
        <v>45403</v>
      </c>
      <c r="J35" s="260" t="s">
        <v>2278</v>
      </c>
      <c r="K35" s="260"/>
      <c r="L35" s="260"/>
      <c r="M35" s="260"/>
    </row>
    <row r="36" spans="1:13" ht="15.75">
      <c r="A36" s="152"/>
      <c r="B36" s="281"/>
      <c r="C36" s="265"/>
      <c r="D36" s="265"/>
      <c r="E36" s="265"/>
      <c r="F36" s="262"/>
      <c r="G36" s="280">
        <v>12</v>
      </c>
      <c r="H36" s="258"/>
      <c r="I36" s="298">
        <v>45403</v>
      </c>
      <c r="J36" s="260" t="s">
        <v>2291</v>
      </c>
      <c r="K36" s="260"/>
      <c r="L36" s="260"/>
      <c r="M36" s="260"/>
    </row>
    <row r="37" spans="1:13" ht="15.75">
      <c r="A37" s="152"/>
      <c r="B37" s="281"/>
      <c r="C37" s="265"/>
      <c r="D37" s="265"/>
      <c r="E37" s="265"/>
      <c r="F37" s="262"/>
      <c r="G37" s="280">
        <v>2</v>
      </c>
      <c r="H37" s="258"/>
      <c r="I37" s="298">
        <v>45403</v>
      </c>
      <c r="J37" s="260" t="s">
        <v>2292</v>
      </c>
      <c r="K37" s="260"/>
      <c r="L37" s="260"/>
      <c r="M37" s="260"/>
    </row>
    <row r="38" spans="1:13" ht="15.75">
      <c r="A38" s="152">
        <v>1</v>
      </c>
      <c r="B38" s="281"/>
      <c r="C38" s="265"/>
      <c r="D38" s="265"/>
      <c r="E38" s="265"/>
      <c r="F38" s="262"/>
      <c r="G38" s="280">
        <v>2</v>
      </c>
      <c r="H38" s="258"/>
      <c r="I38" s="298">
        <v>45403</v>
      </c>
      <c r="J38" s="260" t="s">
        <v>2288</v>
      </c>
      <c r="K38" s="260"/>
      <c r="L38" s="260"/>
      <c r="M38" s="260"/>
    </row>
    <row r="39" spans="1:13" ht="15.75">
      <c r="A39" s="152">
        <v>13</v>
      </c>
      <c r="B39" s="281"/>
      <c r="C39" s="265"/>
      <c r="D39" s="265"/>
      <c r="E39" s="265"/>
      <c r="F39" s="262"/>
      <c r="G39" s="280">
        <v>1</v>
      </c>
      <c r="H39" s="258"/>
      <c r="I39" s="298">
        <v>45403</v>
      </c>
      <c r="J39" s="260" t="s">
        <v>2279</v>
      </c>
      <c r="K39" s="260"/>
      <c r="L39" s="260"/>
      <c r="M39" s="260"/>
    </row>
    <row r="40" spans="1:13" ht="15.75">
      <c r="A40" s="152">
        <v>14</v>
      </c>
      <c r="B40" s="281"/>
      <c r="C40" s="265"/>
      <c r="D40" s="265"/>
      <c r="E40" s="265"/>
      <c r="F40" s="262"/>
      <c r="G40" s="280">
        <v>1</v>
      </c>
      <c r="H40" s="258"/>
      <c r="I40" s="298">
        <v>45403</v>
      </c>
      <c r="J40" s="260" t="s">
        <v>2280</v>
      </c>
      <c r="K40" s="260"/>
      <c r="L40" s="260"/>
      <c r="M40" s="260"/>
    </row>
    <row r="41" spans="1:13" ht="15.75">
      <c r="A41" s="152"/>
      <c r="B41" s="281"/>
      <c r="C41" s="265"/>
      <c r="D41" s="265"/>
      <c r="E41" s="265"/>
      <c r="F41" s="262"/>
      <c r="G41" s="280">
        <v>1</v>
      </c>
      <c r="H41" s="258"/>
      <c r="I41" s="298">
        <v>45403</v>
      </c>
      <c r="J41" s="301" t="s">
        <v>2289</v>
      </c>
      <c r="K41" s="260"/>
      <c r="L41" s="260"/>
      <c r="M41" s="260"/>
    </row>
    <row r="42" spans="1:13" ht="15.75">
      <c r="A42" s="152"/>
      <c r="B42" s="281"/>
      <c r="C42" s="265"/>
      <c r="D42" s="265"/>
      <c r="E42" s="265"/>
      <c r="F42" s="262"/>
      <c r="G42" s="280">
        <v>1</v>
      </c>
      <c r="H42" s="258"/>
      <c r="I42" s="298">
        <v>45404</v>
      </c>
      <c r="J42" s="301" t="s">
        <v>2282</v>
      </c>
      <c r="K42" s="260"/>
      <c r="L42" s="260"/>
      <c r="M42" s="260"/>
    </row>
    <row r="43" spans="1:13" ht="15.75">
      <c r="A43" s="152"/>
      <c r="B43" s="281"/>
      <c r="C43" s="265"/>
      <c r="D43" s="265"/>
      <c r="E43" s="265"/>
      <c r="F43" s="262"/>
      <c r="G43" s="280">
        <v>12</v>
      </c>
      <c r="H43" s="258"/>
      <c r="I43" s="298">
        <v>45404</v>
      </c>
      <c r="J43" s="301" t="s">
        <v>1635</v>
      </c>
      <c r="K43" s="260"/>
      <c r="L43" s="260"/>
      <c r="M43" s="260"/>
    </row>
    <row r="44" spans="1:13" ht="15.75">
      <c r="A44" s="152">
        <v>15</v>
      </c>
      <c r="B44" s="281"/>
      <c r="C44" s="265"/>
      <c r="D44" s="265"/>
      <c r="E44" s="265"/>
      <c r="F44" s="262"/>
      <c r="G44" s="280">
        <v>1</v>
      </c>
      <c r="H44" s="258"/>
      <c r="I44" s="298">
        <v>45404</v>
      </c>
      <c r="J44" s="260" t="s">
        <v>2286</v>
      </c>
      <c r="K44" s="260"/>
      <c r="L44" s="260"/>
      <c r="M44" s="260"/>
    </row>
    <row r="45" spans="1:13" ht="15.75">
      <c r="A45" s="152">
        <v>16</v>
      </c>
      <c r="B45" s="281"/>
      <c r="C45" s="265"/>
      <c r="D45" s="265"/>
      <c r="E45" s="265"/>
      <c r="F45" s="262"/>
      <c r="G45" s="280">
        <v>48</v>
      </c>
      <c r="H45" s="258"/>
      <c r="I45" s="298">
        <v>45405</v>
      </c>
      <c r="J45" s="260" t="s">
        <v>2285</v>
      </c>
      <c r="K45" s="260"/>
      <c r="L45" s="260"/>
      <c r="M45" s="260"/>
    </row>
    <row r="46" spans="1:13" ht="15.75">
      <c r="A46" s="152">
        <v>17</v>
      </c>
      <c r="B46" s="281"/>
      <c r="C46" s="265"/>
      <c r="D46" s="265"/>
      <c r="E46" s="265"/>
      <c r="F46" s="258"/>
      <c r="G46" s="258">
        <v>11</v>
      </c>
      <c r="H46" s="258"/>
      <c r="I46" s="298">
        <v>45405</v>
      </c>
      <c r="J46" s="260" t="s">
        <v>2283</v>
      </c>
      <c r="K46" s="260"/>
      <c r="L46" s="260"/>
      <c r="M46" s="260"/>
    </row>
    <row r="47" spans="1:13" ht="15.75">
      <c r="A47" s="152"/>
      <c r="B47" s="281"/>
      <c r="C47" s="265"/>
      <c r="D47" s="265"/>
      <c r="E47" s="265"/>
      <c r="F47" s="258"/>
      <c r="G47" s="258">
        <v>1</v>
      </c>
      <c r="H47" s="258"/>
      <c r="I47" s="298">
        <v>45406</v>
      </c>
      <c r="J47" s="260" t="s">
        <v>2293</v>
      </c>
      <c r="K47" s="260"/>
      <c r="L47" s="260"/>
      <c r="M47" s="260"/>
    </row>
    <row r="48" spans="1:13" ht="15.75">
      <c r="A48" s="152"/>
      <c r="B48" s="281"/>
      <c r="C48" s="265"/>
      <c r="D48" s="265"/>
      <c r="E48" s="265"/>
      <c r="F48" s="258"/>
      <c r="G48" s="258">
        <v>1</v>
      </c>
      <c r="H48" s="258"/>
      <c r="I48" s="298">
        <v>45406</v>
      </c>
      <c r="J48" s="260" t="s">
        <v>2294</v>
      </c>
      <c r="K48" s="260"/>
      <c r="L48" s="260"/>
      <c r="M48" s="260"/>
    </row>
    <row r="49" spans="1:13" ht="15.75">
      <c r="A49" s="152"/>
      <c r="B49" s="281"/>
      <c r="C49" s="265"/>
      <c r="D49" s="265"/>
      <c r="E49" s="265"/>
      <c r="F49" s="258"/>
      <c r="G49" s="258">
        <v>1</v>
      </c>
      <c r="H49" s="258"/>
      <c r="I49" s="298">
        <v>45406</v>
      </c>
      <c r="J49" s="260" t="s">
        <v>2295</v>
      </c>
      <c r="K49" s="260"/>
      <c r="L49" s="260"/>
      <c r="M49" s="260"/>
    </row>
    <row r="50" spans="1:13" ht="15.75">
      <c r="A50" s="152"/>
      <c r="B50" s="281"/>
      <c r="C50" s="265"/>
      <c r="D50" s="265"/>
      <c r="E50" s="265"/>
      <c r="F50" s="258"/>
      <c r="G50" s="258">
        <v>1</v>
      </c>
      <c r="H50" s="258"/>
      <c r="I50" s="298">
        <v>45406</v>
      </c>
      <c r="J50" s="260" t="s">
        <v>2296</v>
      </c>
      <c r="K50" s="260"/>
      <c r="L50" s="260"/>
      <c r="M50" s="260"/>
    </row>
    <row r="51" spans="1:13" ht="15.75">
      <c r="A51" s="152"/>
      <c r="B51" s="281"/>
      <c r="C51" s="265"/>
      <c r="D51" s="265"/>
      <c r="E51" s="265"/>
      <c r="F51" s="258"/>
      <c r="G51" s="258">
        <v>1</v>
      </c>
      <c r="H51" s="258"/>
      <c r="I51" s="298">
        <v>45406</v>
      </c>
      <c r="J51" s="260" t="s">
        <v>2297</v>
      </c>
      <c r="K51" s="260"/>
      <c r="L51" s="260"/>
      <c r="M51" s="260"/>
    </row>
    <row r="52" spans="1:13" ht="15.75">
      <c r="A52" s="152"/>
      <c r="B52" s="281"/>
      <c r="C52" s="265"/>
      <c r="D52" s="265"/>
      <c r="E52" s="265"/>
      <c r="F52" s="258"/>
      <c r="G52" s="258">
        <v>1</v>
      </c>
      <c r="H52" s="258"/>
      <c r="I52" s="298">
        <v>45406</v>
      </c>
      <c r="J52" s="260" t="s">
        <v>2298</v>
      </c>
      <c r="K52" s="260"/>
      <c r="L52" s="260"/>
      <c r="M52" s="260"/>
    </row>
    <row r="53" spans="1:13" ht="15.75">
      <c r="A53" s="152"/>
      <c r="B53" s="281"/>
      <c r="C53" s="265"/>
      <c r="D53" s="265"/>
      <c r="E53" s="265"/>
      <c r="F53" s="258"/>
      <c r="G53" s="258">
        <v>1</v>
      </c>
      <c r="H53" s="258"/>
      <c r="I53" s="298">
        <v>45406</v>
      </c>
      <c r="J53" s="260" t="s">
        <v>2299</v>
      </c>
      <c r="K53" s="260"/>
      <c r="L53" s="260"/>
      <c r="M53" s="260"/>
    </row>
    <row r="54" spans="1:13" ht="15.75">
      <c r="A54" s="152"/>
      <c r="B54" s="281"/>
      <c r="C54" s="265"/>
      <c r="D54" s="265"/>
      <c r="E54" s="265"/>
      <c r="F54" s="258"/>
      <c r="G54" s="258">
        <v>1</v>
      </c>
      <c r="H54" s="258"/>
      <c r="I54" s="298">
        <v>45406</v>
      </c>
      <c r="J54" s="260" t="s">
        <v>2300</v>
      </c>
      <c r="K54" s="260"/>
      <c r="L54" s="260"/>
      <c r="M54" s="260"/>
    </row>
    <row r="55" spans="1:13" ht="15.75">
      <c r="A55" s="152"/>
      <c r="B55" s="281"/>
      <c r="C55" s="265"/>
      <c r="D55" s="265"/>
      <c r="E55" s="265"/>
      <c r="F55" s="258"/>
      <c r="G55" s="258">
        <v>1</v>
      </c>
      <c r="H55" s="258"/>
      <c r="I55" s="298">
        <v>45406</v>
      </c>
      <c r="J55" s="260" t="s">
        <v>2301</v>
      </c>
      <c r="K55" s="260"/>
      <c r="L55" s="260"/>
      <c r="M55" s="260"/>
    </row>
    <row r="56" spans="1:13" ht="15.75">
      <c r="A56" s="152"/>
      <c r="B56" s="281"/>
      <c r="C56" s="265"/>
      <c r="D56" s="265"/>
      <c r="E56" s="265"/>
      <c r="F56" s="258"/>
      <c r="G56" s="258">
        <v>2</v>
      </c>
      <c r="H56" s="258"/>
      <c r="I56" s="298">
        <v>45406</v>
      </c>
      <c r="J56" s="260" t="s">
        <v>1635</v>
      </c>
      <c r="K56" s="260"/>
      <c r="L56" s="260"/>
      <c r="M56" s="260"/>
    </row>
    <row r="57" spans="1:13" ht="15.75">
      <c r="A57" s="152"/>
      <c r="B57" s="281"/>
      <c r="C57" s="265"/>
      <c r="D57" s="265"/>
      <c r="E57" s="265"/>
      <c r="F57" s="258"/>
      <c r="G57" s="258">
        <v>1</v>
      </c>
      <c r="H57" s="258"/>
      <c r="I57" s="298">
        <v>45406</v>
      </c>
      <c r="J57" s="260" t="s">
        <v>2302</v>
      </c>
      <c r="K57" s="260"/>
      <c r="L57" s="260"/>
      <c r="M57" s="260"/>
    </row>
    <row r="58" spans="1:13" ht="15.75">
      <c r="A58" s="152"/>
      <c r="B58" s="281"/>
      <c r="C58" s="265"/>
      <c r="D58" s="265"/>
      <c r="E58" s="265"/>
      <c r="F58" s="258"/>
      <c r="G58" s="258">
        <v>1</v>
      </c>
      <c r="H58" s="258"/>
      <c r="I58" s="298">
        <v>45406</v>
      </c>
      <c r="J58" s="260" t="s">
        <v>2303</v>
      </c>
      <c r="K58" s="260"/>
      <c r="L58" s="260"/>
      <c r="M58" s="260"/>
    </row>
    <row r="59" spans="1:13" ht="15.75">
      <c r="A59" s="152"/>
      <c r="B59" s="281"/>
      <c r="C59" s="265"/>
      <c r="D59" s="265"/>
      <c r="E59" s="265"/>
      <c r="F59" s="258"/>
      <c r="G59" s="258">
        <v>1</v>
      </c>
      <c r="H59" s="258"/>
      <c r="I59" s="298">
        <v>45406</v>
      </c>
      <c r="J59" s="260" t="s">
        <v>2304</v>
      </c>
      <c r="K59" s="260"/>
      <c r="L59" s="260"/>
      <c r="M59" s="260"/>
    </row>
    <row r="60" spans="1:13">
      <c r="A60" s="156"/>
      <c r="B60" s="281"/>
      <c r="C60" s="158"/>
      <c r="D60" s="158"/>
      <c r="E60" s="158"/>
      <c r="F60" s="258"/>
      <c r="G60" s="258"/>
      <c r="H60" s="258"/>
      <c r="I60" s="282"/>
      <c r="J60" s="260"/>
      <c r="K60" s="260"/>
      <c r="L60" s="260"/>
      <c r="M60" s="260"/>
    </row>
    <row r="61" spans="1:13">
      <c r="A61" s="561" t="s">
        <v>11</v>
      </c>
      <c r="B61" s="561"/>
      <c r="C61" s="561"/>
      <c r="D61" s="258">
        <f>SUM(D16:D60)</f>
        <v>264</v>
      </c>
      <c r="E61" s="258"/>
      <c r="F61" s="258">
        <f>SUM(F16:F60)</f>
        <v>0</v>
      </c>
      <c r="G61" s="258">
        <f>SUM(G16:G60)</f>
        <v>254</v>
      </c>
      <c r="H61" s="260">
        <f>D61-F61-G61</f>
        <v>10</v>
      </c>
      <c r="I61" s="282"/>
      <c r="J61" s="260"/>
      <c r="K61" s="258"/>
      <c r="L61" s="258"/>
      <c r="M61" s="258"/>
    </row>
  </sheetData>
  <mergeCells count="15">
    <mergeCell ref="A61:C61"/>
    <mergeCell ref="E14:E15"/>
    <mergeCell ref="I19:I22"/>
    <mergeCell ref="G19:G22"/>
    <mergeCell ref="A6:M6"/>
    <mergeCell ref="A13:M13"/>
    <mergeCell ref="A14:A15"/>
    <mergeCell ref="B14:B15"/>
    <mergeCell ref="C14:C15"/>
    <mergeCell ref="D14:D15"/>
    <mergeCell ref="F14:F15"/>
    <mergeCell ref="G14:G15"/>
    <mergeCell ref="H14:H15"/>
    <mergeCell ref="I14:K14"/>
    <mergeCell ref="L14:M14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3:T33"/>
  <sheetViews>
    <sheetView topLeftCell="A8" workbookViewId="0">
      <selection activeCell="I37" sqref="I37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2148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/>
    <row r="15" spans="1:20" ht="24.75" customHeight="1">
      <c r="A15" s="560" t="s">
        <v>0</v>
      </c>
      <c r="B15" s="560" t="s">
        <v>13</v>
      </c>
      <c r="C15" s="579" t="s">
        <v>14</v>
      </c>
      <c r="D15" s="559" t="s">
        <v>1774</v>
      </c>
      <c r="E15" s="559" t="s">
        <v>2078</v>
      </c>
      <c r="F15" s="559" t="s">
        <v>2550</v>
      </c>
      <c r="G15" s="559" t="s">
        <v>2381</v>
      </c>
      <c r="H15" s="559" t="s">
        <v>1776</v>
      </c>
      <c r="I15" s="560" t="s">
        <v>15</v>
      </c>
      <c r="J15" s="560"/>
      <c r="K15" s="560"/>
    </row>
    <row r="16" spans="1:20" ht="15.75">
      <c r="A16" s="560"/>
      <c r="B16" s="560"/>
      <c r="C16" s="579"/>
      <c r="D16" s="559"/>
      <c r="E16" s="559"/>
      <c r="F16" s="559"/>
      <c r="G16" s="559"/>
      <c r="H16" s="559"/>
      <c r="I16" s="33" t="s">
        <v>1</v>
      </c>
      <c r="J16" s="33" t="s">
        <v>2115</v>
      </c>
      <c r="K16" s="33" t="s">
        <v>2333</v>
      </c>
    </row>
    <row r="17" spans="1:11" ht="15.75">
      <c r="A17" s="152">
        <v>1</v>
      </c>
      <c r="B17" s="287">
        <v>45263</v>
      </c>
      <c r="C17" s="266" t="s">
        <v>2144</v>
      </c>
      <c r="D17" s="266">
        <v>8</v>
      </c>
      <c r="E17" s="196"/>
      <c r="F17" s="480"/>
      <c r="G17" s="319"/>
      <c r="H17" s="319"/>
      <c r="I17" s="280"/>
      <c r="J17" s="268"/>
      <c r="K17" s="261"/>
    </row>
    <row r="18" spans="1:11" ht="15.75">
      <c r="A18" s="152">
        <v>2</v>
      </c>
      <c r="B18" s="288">
        <v>45345</v>
      </c>
      <c r="C18" s="275" t="s">
        <v>2102</v>
      </c>
      <c r="D18" s="275">
        <v>3</v>
      </c>
      <c r="E18" s="196"/>
      <c r="F18" s="280"/>
      <c r="G18" s="280"/>
      <c r="H18" s="268"/>
      <c r="I18" s="268"/>
      <c r="J18" s="261"/>
      <c r="K18" s="307"/>
    </row>
    <row r="19" spans="1:11" ht="15.75">
      <c r="A19" s="152">
        <v>3</v>
      </c>
      <c r="B19" s="287">
        <v>45345</v>
      </c>
      <c r="C19" s="266" t="s">
        <v>2102</v>
      </c>
      <c r="D19" s="266">
        <v>3</v>
      </c>
      <c r="E19" s="196"/>
      <c r="F19" s="480"/>
      <c r="G19" s="319"/>
      <c r="H19" s="319"/>
      <c r="I19" s="270"/>
      <c r="J19" s="291"/>
      <c r="K19" s="260"/>
    </row>
    <row r="20" spans="1:11" ht="15.75">
      <c r="A20" s="152">
        <v>4</v>
      </c>
      <c r="B20" s="290">
        <v>45346</v>
      </c>
      <c r="C20" s="302" t="s">
        <v>2102</v>
      </c>
      <c r="D20" s="302">
        <v>5</v>
      </c>
      <c r="E20" s="196"/>
      <c r="F20" s="280"/>
      <c r="G20" s="319"/>
      <c r="H20" s="319"/>
      <c r="I20" s="196"/>
      <c r="J20" s="196"/>
      <c r="K20" s="349"/>
    </row>
    <row r="21" spans="1:11" ht="15.75">
      <c r="A21" s="152">
        <v>5</v>
      </c>
      <c r="B21" s="289">
        <v>45348</v>
      </c>
      <c r="C21" s="297" t="s">
        <v>2102</v>
      </c>
      <c r="D21" s="266">
        <v>2</v>
      </c>
      <c r="E21" s="196"/>
      <c r="F21" s="280"/>
      <c r="G21" s="319"/>
      <c r="H21" s="319"/>
      <c r="I21" s="268"/>
      <c r="J21" s="261"/>
      <c r="K21" s="349"/>
    </row>
    <row r="22" spans="1:11" ht="15.75">
      <c r="A22" s="152">
        <v>6</v>
      </c>
      <c r="B22" s="323"/>
      <c r="C22" s="467"/>
      <c r="D22" s="324"/>
      <c r="E22" s="196"/>
      <c r="F22" s="280">
        <v>1</v>
      </c>
      <c r="G22" s="319"/>
      <c r="H22" s="319"/>
      <c r="I22" s="268">
        <v>45341</v>
      </c>
      <c r="J22" s="261" t="s">
        <v>2151</v>
      </c>
      <c r="K22" s="349"/>
    </row>
    <row r="23" spans="1:11" ht="15.75">
      <c r="A23" s="152">
        <v>7</v>
      </c>
      <c r="B23" s="321"/>
      <c r="C23" s="466"/>
      <c r="D23" s="322"/>
      <c r="E23" s="196"/>
      <c r="F23" s="280">
        <v>1</v>
      </c>
      <c r="G23" s="319"/>
      <c r="H23" s="319"/>
      <c r="I23" s="268">
        <v>45367</v>
      </c>
      <c r="J23" s="261" t="s">
        <v>2000</v>
      </c>
      <c r="K23" s="349"/>
    </row>
    <row r="24" spans="1:11" ht="15.75">
      <c r="A24" s="152"/>
      <c r="B24" s="321"/>
      <c r="C24" s="466"/>
      <c r="D24" s="322"/>
      <c r="E24" s="196"/>
      <c r="F24" s="280">
        <v>1</v>
      </c>
      <c r="G24" s="319"/>
      <c r="H24" s="319"/>
      <c r="I24" s="268">
        <v>45360</v>
      </c>
      <c r="J24" s="260" t="s">
        <v>2089</v>
      </c>
      <c r="K24" s="349"/>
    </row>
    <row r="25" spans="1:11" ht="15.75">
      <c r="A25" s="152"/>
      <c r="B25" s="321"/>
      <c r="C25" s="466"/>
      <c r="D25" s="322"/>
      <c r="E25" s="196"/>
      <c r="F25" s="280">
        <v>1</v>
      </c>
      <c r="G25" s="319"/>
      <c r="H25" s="319"/>
      <c r="I25" s="268">
        <v>45374</v>
      </c>
      <c r="J25" s="260" t="s">
        <v>2171</v>
      </c>
      <c r="K25" s="349"/>
    </row>
    <row r="26" spans="1:11" ht="15.75">
      <c r="A26" s="152"/>
      <c r="B26" s="321"/>
      <c r="C26" s="466"/>
      <c r="D26" s="322"/>
      <c r="E26" s="196"/>
      <c r="F26" s="280">
        <v>2</v>
      </c>
      <c r="G26" s="319"/>
      <c r="H26" s="319"/>
      <c r="I26" s="268">
        <v>45367</v>
      </c>
      <c r="J26" s="260" t="s">
        <v>2186</v>
      </c>
      <c r="K26" s="349"/>
    </row>
    <row r="27" spans="1:11" ht="15.75">
      <c r="A27" s="152">
        <v>8</v>
      </c>
      <c r="B27" s="323"/>
      <c r="C27" s="467"/>
      <c r="D27" s="324"/>
      <c r="E27" s="196"/>
      <c r="F27" s="280">
        <v>1</v>
      </c>
      <c r="G27" s="319"/>
      <c r="H27" s="319"/>
      <c r="I27" s="268">
        <v>45354</v>
      </c>
      <c r="J27" s="260" t="s">
        <v>2196</v>
      </c>
      <c r="K27" s="349"/>
    </row>
    <row r="28" spans="1:11" ht="15.75">
      <c r="A28" s="152">
        <v>9</v>
      </c>
      <c r="B28" s="281"/>
      <c r="C28" s="469"/>
      <c r="D28" s="480"/>
      <c r="E28" s="196"/>
      <c r="F28" s="280">
        <v>2</v>
      </c>
      <c r="G28" s="319"/>
      <c r="H28" s="319"/>
      <c r="I28" s="268">
        <v>45328</v>
      </c>
      <c r="J28" s="260" t="s">
        <v>2198</v>
      </c>
      <c r="K28" s="349"/>
    </row>
    <row r="29" spans="1:11" ht="15.75">
      <c r="A29" s="152">
        <v>10</v>
      </c>
      <c r="B29" s="281"/>
      <c r="C29" s="469"/>
      <c r="D29" s="480"/>
      <c r="E29" s="196"/>
      <c r="F29" s="280">
        <v>1</v>
      </c>
      <c r="G29" s="319"/>
      <c r="H29" s="319"/>
      <c r="I29" s="268">
        <v>45371</v>
      </c>
      <c r="J29" s="581" t="s">
        <v>2201</v>
      </c>
      <c r="K29" s="349"/>
    </row>
    <row r="30" spans="1:11" ht="15.75">
      <c r="A30" s="152">
        <v>11</v>
      </c>
      <c r="B30" s="281"/>
      <c r="C30" s="469"/>
      <c r="D30" s="480"/>
      <c r="E30" s="196"/>
      <c r="F30" s="280">
        <v>1</v>
      </c>
      <c r="G30" s="319"/>
      <c r="H30" s="319"/>
      <c r="I30" s="268">
        <v>45348</v>
      </c>
      <c r="J30" s="582"/>
      <c r="K30" s="349"/>
    </row>
    <row r="31" spans="1:11" ht="15.75">
      <c r="A31" s="152">
        <v>12</v>
      </c>
      <c r="B31" s="281"/>
      <c r="C31" s="469"/>
      <c r="D31" s="480"/>
      <c r="E31" s="196"/>
      <c r="F31" s="280">
        <v>1</v>
      </c>
      <c r="G31" s="319"/>
      <c r="H31" s="319"/>
      <c r="I31" s="268">
        <v>45348</v>
      </c>
      <c r="J31" s="260" t="s">
        <v>2202</v>
      </c>
      <c r="K31" s="349"/>
    </row>
    <row r="32" spans="1:11" ht="15.75">
      <c r="A32" s="152">
        <v>13</v>
      </c>
      <c r="B32" s="281"/>
      <c r="C32" s="469"/>
      <c r="D32" s="480"/>
      <c r="E32" s="196"/>
      <c r="F32" s="320"/>
      <c r="G32" s="319"/>
      <c r="H32" s="319"/>
      <c r="I32" s="258"/>
      <c r="J32" s="268"/>
      <c r="K32" s="349"/>
    </row>
    <row r="33" spans="1:11">
      <c r="A33" s="561" t="s">
        <v>11</v>
      </c>
      <c r="B33" s="561"/>
      <c r="C33" s="561"/>
      <c r="D33" s="258">
        <f>SUM(D17:D32)</f>
        <v>21</v>
      </c>
      <c r="E33" s="258">
        <f>SUM(E17:E32)</f>
        <v>0</v>
      </c>
      <c r="F33" s="258">
        <f>SUM(F17:F32)</f>
        <v>12</v>
      </c>
      <c r="G33" s="258">
        <f>SUM(G17:G32)</f>
        <v>0</v>
      </c>
      <c r="H33" s="260">
        <f>D33-E33-F33</f>
        <v>9</v>
      </c>
      <c r="I33" s="282"/>
      <c r="J33" s="260"/>
      <c r="K33" s="258"/>
    </row>
  </sheetData>
  <mergeCells count="13">
    <mergeCell ref="A6:L6"/>
    <mergeCell ref="A13:L13"/>
    <mergeCell ref="F15:F16"/>
    <mergeCell ref="G15:G16"/>
    <mergeCell ref="H15:H16"/>
    <mergeCell ref="I15:K15"/>
    <mergeCell ref="E15:E16"/>
    <mergeCell ref="J29:J30"/>
    <mergeCell ref="A33:C33"/>
    <mergeCell ref="A15:A16"/>
    <mergeCell ref="B15:B16"/>
    <mergeCell ref="C15:C16"/>
    <mergeCell ref="D15:D16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3:T30"/>
  <sheetViews>
    <sheetView topLeftCell="A11" workbookViewId="0">
      <selection activeCell="K30" sqref="A15:K30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2147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/>
    <row r="15" spans="1:20" ht="24.75" customHeight="1">
      <c r="A15" s="560" t="s">
        <v>0</v>
      </c>
      <c r="B15" s="560" t="s">
        <v>13</v>
      </c>
      <c r="C15" s="579" t="s">
        <v>14</v>
      </c>
      <c r="D15" s="559" t="s">
        <v>1774</v>
      </c>
      <c r="E15" s="559" t="s">
        <v>2078</v>
      </c>
      <c r="F15" s="559" t="s">
        <v>2550</v>
      </c>
      <c r="G15" s="559" t="s">
        <v>2381</v>
      </c>
      <c r="H15" s="559" t="s">
        <v>1776</v>
      </c>
      <c r="I15" s="560" t="s">
        <v>15</v>
      </c>
      <c r="J15" s="560"/>
      <c r="K15" s="560"/>
    </row>
    <row r="16" spans="1:20" ht="15.75">
      <c r="A16" s="560"/>
      <c r="B16" s="560"/>
      <c r="C16" s="579"/>
      <c r="D16" s="559"/>
      <c r="E16" s="559"/>
      <c r="F16" s="559"/>
      <c r="G16" s="559"/>
      <c r="H16" s="559"/>
      <c r="I16" s="33" t="s">
        <v>1</v>
      </c>
      <c r="J16" s="33" t="s">
        <v>2115</v>
      </c>
      <c r="K16" s="33" t="s">
        <v>2333</v>
      </c>
    </row>
    <row r="17" spans="1:11" ht="15.75">
      <c r="A17" s="152">
        <v>1</v>
      </c>
      <c r="B17" s="287">
        <v>45345</v>
      </c>
      <c r="C17" s="266" t="s">
        <v>2102</v>
      </c>
      <c r="D17" s="266">
        <v>4</v>
      </c>
      <c r="E17" s="196"/>
      <c r="F17" s="480"/>
      <c r="G17" s="319"/>
      <c r="H17" s="319"/>
      <c r="I17" s="280"/>
      <c r="J17" s="268"/>
      <c r="K17" s="261"/>
    </row>
    <row r="18" spans="1:11" ht="15.75">
      <c r="A18" s="152">
        <v>2</v>
      </c>
      <c r="B18" s="288"/>
      <c r="C18" s="275"/>
      <c r="D18" s="275"/>
      <c r="E18" s="196"/>
      <c r="F18" s="280">
        <v>1</v>
      </c>
      <c r="G18" s="280"/>
      <c r="H18" s="268"/>
      <c r="I18" s="268">
        <v>45359</v>
      </c>
      <c r="J18" s="261" t="s">
        <v>2171</v>
      </c>
      <c r="K18" s="307"/>
    </row>
    <row r="19" spans="1:11" ht="15.75">
      <c r="A19" s="152">
        <v>3</v>
      </c>
      <c r="B19" s="287"/>
      <c r="C19" s="266"/>
      <c r="D19" s="266"/>
      <c r="E19" s="196"/>
      <c r="F19" s="480"/>
      <c r="G19" s="319"/>
      <c r="H19" s="319"/>
      <c r="I19" s="270"/>
      <c r="J19" s="291"/>
      <c r="K19" s="260"/>
    </row>
    <row r="20" spans="1:11" ht="15.75">
      <c r="A20" s="152">
        <v>4</v>
      </c>
      <c r="B20" s="288"/>
      <c r="C20" s="275"/>
      <c r="D20" s="275"/>
      <c r="E20" s="196"/>
      <c r="F20" s="280"/>
      <c r="G20" s="319"/>
      <c r="H20" s="319"/>
      <c r="I20" s="196"/>
      <c r="J20" s="196"/>
      <c r="K20" s="349"/>
    </row>
    <row r="21" spans="1:11" ht="15.75">
      <c r="A21" s="152">
        <v>5</v>
      </c>
      <c r="B21" s="323"/>
      <c r="C21" s="467"/>
      <c r="D21" s="324"/>
      <c r="E21" s="196"/>
      <c r="F21" s="280"/>
      <c r="G21" s="319"/>
      <c r="H21" s="319"/>
      <c r="I21" s="268"/>
      <c r="J21" s="261"/>
      <c r="K21" s="349"/>
    </row>
    <row r="22" spans="1:11" ht="15.75">
      <c r="A22" s="152">
        <v>6</v>
      </c>
      <c r="B22" s="323"/>
      <c r="C22" s="467"/>
      <c r="D22" s="324"/>
      <c r="E22" s="196"/>
      <c r="F22" s="280"/>
      <c r="G22" s="319"/>
      <c r="H22" s="319"/>
      <c r="I22" s="268"/>
      <c r="J22" s="260"/>
      <c r="K22" s="349"/>
    </row>
    <row r="23" spans="1:11" ht="15.75">
      <c r="A23" s="152">
        <v>7</v>
      </c>
      <c r="B23" s="321"/>
      <c r="C23" s="466"/>
      <c r="D23" s="322"/>
      <c r="E23" s="196"/>
      <c r="F23" s="280"/>
      <c r="G23" s="319"/>
      <c r="H23" s="319"/>
      <c r="I23" s="268"/>
      <c r="J23" s="260"/>
      <c r="K23" s="349"/>
    </row>
    <row r="24" spans="1:11" ht="15.75">
      <c r="A24" s="152">
        <v>8</v>
      </c>
      <c r="B24" s="323"/>
      <c r="C24" s="467"/>
      <c r="D24" s="324"/>
      <c r="E24" s="196"/>
      <c r="F24" s="280"/>
      <c r="G24" s="319"/>
      <c r="H24" s="319"/>
      <c r="I24" s="268"/>
      <c r="J24" s="260"/>
      <c r="K24" s="349"/>
    </row>
    <row r="25" spans="1:11" ht="15.75">
      <c r="A25" s="152">
        <v>9</v>
      </c>
      <c r="B25" s="281"/>
      <c r="C25" s="469"/>
      <c r="D25" s="480"/>
      <c r="E25" s="196"/>
      <c r="F25" s="280"/>
      <c r="G25" s="319"/>
      <c r="H25" s="319"/>
      <c r="I25" s="268"/>
      <c r="J25" s="260"/>
      <c r="K25" s="349"/>
    </row>
    <row r="26" spans="1:11" ht="15.75">
      <c r="A26" s="152">
        <v>10</v>
      </c>
      <c r="B26" s="281"/>
      <c r="C26" s="469"/>
      <c r="D26" s="480"/>
      <c r="E26" s="196"/>
      <c r="F26" s="280"/>
      <c r="G26" s="319"/>
      <c r="H26" s="319"/>
      <c r="I26" s="268"/>
      <c r="J26" s="260"/>
      <c r="K26" s="349"/>
    </row>
    <row r="27" spans="1:11" ht="15.75">
      <c r="A27" s="152">
        <v>11</v>
      </c>
      <c r="B27" s="281"/>
      <c r="C27" s="469"/>
      <c r="D27" s="480"/>
      <c r="E27" s="196"/>
      <c r="F27" s="280"/>
      <c r="G27" s="319"/>
      <c r="H27" s="319"/>
      <c r="I27" s="268"/>
      <c r="J27" s="260"/>
      <c r="K27" s="349"/>
    </row>
    <row r="28" spans="1:11" ht="15.75">
      <c r="A28" s="152">
        <v>12</v>
      </c>
      <c r="B28" s="281"/>
      <c r="C28" s="469"/>
      <c r="D28" s="480"/>
      <c r="E28" s="196"/>
      <c r="F28" s="320"/>
      <c r="G28" s="319"/>
      <c r="H28" s="319"/>
      <c r="I28" s="258"/>
      <c r="J28" s="268"/>
      <c r="K28" s="349"/>
    </row>
    <row r="29" spans="1:11" ht="15.75">
      <c r="A29" s="152">
        <v>13</v>
      </c>
      <c r="B29" s="281"/>
      <c r="C29" s="469"/>
      <c r="D29" s="480"/>
      <c r="E29" s="196"/>
      <c r="F29" s="320"/>
      <c r="G29" s="319"/>
      <c r="H29" s="319"/>
      <c r="I29" s="258"/>
      <c r="J29" s="268"/>
      <c r="K29" s="349"/>
    </row>
    <row r="30" spans="1:11">
      <c r="A30" s="561" t="s">
        <v>11</v>
      </c>
      <c r="B30" s="561"/>
      <c r="C30" s="561"/>
      <c r="D30" s="258">
        <f>SUM(D17:D29)</f>
        <v>4</v>
      </c>
      <c r="E30" s="258">
        <f>SUM(E17:E29)</f>
        <v>0</v>
      </c>
      <c r="F30" s="258">
        <f>SUM(F17:F29)</f>
        <v>1</v>
      </c>
      <c r="G30" s="258">
        <f>SUM(G17:G29)</f>
        <v>0</v>
      </c>
      <c r="H30" s="260">
        <f>D30-E30-F30</f>
        <v>3</v>
      </c>
      <c r="I30" s="282"/>
      <c r="J30" s="260"/>
      <c r="K30" s="258"/>
    </row>
  </sheetData>
  <mergeCells count="12">
    <mergeCell ref="A6:L6"/>
    <mergeCell ref="A13:L13"/>
    <mergeCell ref="F15:F16"/>
    <mergeCell ref="G15:G16"/>
    <mergeCell ref="H15:H16"/>
    <mergeCell ref="I15:K15"/>
    <mergeCell ref="E15:E16"/>
    <mergeCell ref="A30:C30"/>
    <mergeCell ref="A15:A16"/>
    <mergeCell ref="B15:B16"/>
    <mergeCell ref="C15:C16"/>
    <mergeCell ref="D15:D16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3:T31"/>
  <sheetViews>
    <sheetView topLeftCell="A13" workbookViewId="0">
      <selection activeCell="A16" sqref="A16:K31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2146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/>
    <row r="15" spans="1:20" ht="24.75" customHeight="1"/>
    <row r="16" spans="1:20" ht="15.75">
      <c r="A16" s="560" t="s">
        <v>0</v>
      </c>
      <c r="B16" s="560" t="s">
        <v>13</v>
      </c>
      <c r="C16" s="579" t="s">
        <v>14</v>
      </c>
      <c r="D16" s="559" t="s">
        <v>1774</v>
      </c>
      <c r="E16" s="559" t="s">
        <v>2078</v>
      </c>
      <c r="F16" s="559" t="s">
        <v>2550</v>
      </c>
      <c r="G16" s="559" t="s">
        <v>2381</v>
      </c>
      <c r="H16" s="559" t="s">
        <v>1776</v>
      </c>
      <c r="I16" s="560" t="s">
        <v>15</v>
      </c>
      <c r="J16" s="560"/>
      <c r="K16" s="560"/>
    </row>
    <row r="17" spans="1:11" ht="15.75">
      <c r="A17" s="560"/>
      <c r="B17" s="560"/>
      <c r="C17" s="579"/>
      <c r="D17" s="559"/>
      <c r="E17" s="559"/>
      <c r="F17" s="559"/>
      <c r="G17" s="559"/>
      <c r="H17" s="559"/>
      <c r="I17" s="33" t="s">
        <v>1</v>
      </c>
      <c r="J17" s="33" t="s">
        <v>2115</v>
      </c>
      <c r="K17" s="33" t="s">
        <v>2333</v>
      </c>
    </row>
    <row r="18" spans="1:11" ht="15.75">
      <c r="A18" s="152">
        <v>1</v>
      </c>
      <c r="B18" s="287">
        <v>45310</v>
      </c>
      <c r="C18" s="266" t="s">
        <v>2102</v>
      </c>
      <c r="D18" s="266">
        <v>1</v>
      </c>
      <c r="E18" s="196"/>
      <c r="F18" s="480"/>
      <c r="G18" s="319"/>
      <c r="H18" s="319"/>
      <c r="I18" s="280"/>
      <c r="J18" s="268"/>
      <c r="K18" s="261"/>
    </row>
    <row r="19" spans="1:11" ht="15.75">
      <c r="A19" s="152">
        <v>2</v>
      </c>
      <c r="B19" s="288">
        <v>45313</v>
      </c>
      <c r="C19" s="275" t="s">
        <v>2102</v>
      </c>
      <c r="D19" s="275">
        <v>1</v>
      </c>
      <c r="E19" s="196"/>
      <c r="F19" s="480"/>
      <c r="G19" s="319"/>
      <c r="H19" s="319"/>
      <c r="I19" s="280"/>
      <c r="J19" s="268"/>
      <c r="K19" s="307"/>
    </row>
    <row r="20" spans="1:11" ht="15.75">
      <c r="A20" s="152">
        <v>3</v>
      </c>
      <c r="B20" s="287">
        <v>45345</v>
      </c>
      <c r="C20" s="266" t="s">
        <v>2102</v>
      </c>
      <c r="D20" s="266">
        <v>3</v>
      </c>
      <c r="E20" s="196"/>
      <c r="F20" s="480"/>
      <c r="G20" s="319"/>
      <c r="H20" s="319"/>
      <c r="I20" s="258"/>
      <c r="J20" s="268"/>
      <c r="K20" s="260"/>
    </row>
    <row r="21" spans="1:11" ht="15.75">
      <c r="A21" s="152">
        <v>4</v>
      </c>
      <c r="B21" s="288">
        <v>45345</v>
      </c>
      <c r="C21" s="275" t="s">
        <v>2102</v>
      </c>
      <c r="D21" s="275">
        <v>2</v>
      </c>
      <c r="E21" s="196"/>
      <c r="F21" s="280"/>
      <c r="G21" s="319"/>
      <c r="H21" s="319"/>
      <c r="I21" s="268"/>
      <c r="J21" s="261"/>
      <c r="K21" s="349"/>
    </row>
    <row r="22" spans="1:11" ht="15.75">
      <c r="A22" s="152">
        <v>5</v>
      </c>
      <c r="B22" s="323"/>
      <c r="C22" s="467"/>
      <c r="D22" s="324"/>
      <c r="E22" s="196"/>
      <c r="F22" s="280"/>
      <c r="G22" s="319"/>
      <c r="H22" s="319"/>
      <c r="I22" s="268"/>
      <c r="J22" s="261"/>
      <c r="K22" s="349"/>
    </row>
    <row r="23" spans="1:11" ht="15.75">
      <c r="A23" s="152">
        <v>6</v>
      </c>
      <c r="B23" s="323"/>
      <c r="C23" s="467"/>
      <c r="D23" s="324"/>
      <c r="E23" s="196"/>
      <c r="F23" s="280"/>
      <c r="G23" s="319"/>
      <c r="H23" s="319"/>
      <c r="I23" s="268"/>
      <c r="J23" s="260"/>
      <c r="K23" s="349"/>
    </row>
    <row r="24" spans="1:11" ht="15.75">
      <c r="A24" s="152">
        <v>7</v>
      </c>
      <c r="B24" s="321"/>
      <c r="C24" s="466"/>
      <c r="D24" s="322"/>
      <c r="E24" s="196"/>
      <c r="F24" s="280"/>
      <c r="G24" s="319"/>
      <c r="H24" s="319"/>
      <c r="I24" s="268"/>
      <c r="J24" s="260"/>
      <c r="K24" s="349"/>
    </row>
    <row r="25" spans="1:11" ht="15.75">
      <c r="A25" s="152">
        <v>8</v>
      </c>
      <c r="B25" s="323"/>
      <c r="C25" s="467"/>
      <c r="D25" s="324"/>
      <c r="E25" s="196"/>
      <c r="F25" s="280"/>
      <c r="G25" s="319"/>
      <c r="H25" s="319"/>
      <c r="I25" s="268"/>
      <c r="J25" s="260"/>
      <c r="K25" s="349"/>
    </row>
    <row r="26" spans="1:11" ht="15.75">
      <c r="A26" s="152">
        <v>9</v>
      </c>
      <c r="B26" s="281"/>
      <c r="C26" s="469"/>
      <c r="D26" s="480"/>
      <c r="E26" s="196"/>
      <c r="F26" s="280"/>
      <c r="G26" s="319"/>
      <c r="H26" s="319"/>
      <c r="I26" s="268"/>
      <c r="J26" s="260"/>
      <c r="K26" s="349"/>
    </row>
    <row r="27" spans="1:11" ht="15.75">
      <c r="A27" s="152">
        <v>10</v>
      </c>
      <c r="B27" s="281"/>
      <c r="C27" s="469"/>
      <c r="D27" s="480"/>
      <c r="E27" s="196"/>
      <c r="F27" s="280"/>
      <c r="G27" s="319"/>
      <c r="H27" s="319"/>
      <c r="I27" s="268"/>
      <c r="J27" s="260"/>
      <c r="K27" s="349"/>
    </row>
    <row r="28" spans="1:11" ht="15.75">
      <c r="A28" s="152">
        <v>11</v>
      </c>
      <c r="B28" s="281"/>
      <c r="C28" s="469"/>
      <c r="D28" s="480"/>
      <c r="E28" s="196"/>
      <c r="F28" s="280"/>
      <c r="G28" s="319"/>
      <c r="H28" s="319"/>
      <c r="I28" s="268"/>
      <c r="J28" s="260"/>
      <c r="K28" s="349"/>
    </row>
    <row r="29" spans="1:11" ht="15.75">
      <c r="A29" s="152">
        <v>12</v>
      </c>
      <c r="B29" s="281"/>
      <c r="C29" s="469"/>
      <c r="D29" s="480"/>
      <c r="E29" s="196"/>
      <c r="F29" s="320"/>
      <c r="G29" s="319"/>
      <c r="H29" s="319"/>
      <c r="I29" s="258"/>
      <c r="J29" s="268"/>
      <c r="K29" s="349"/>
    </row>
    <row r="30" spans="1:11" ht="15.75">
      <c r="A30" s="152">
        <v>13</v>
      </c>
      <c r="B30" s="281"/>
      <c r="C30" s="469"/>
      <c r="D30" s="480"/>
      <c r="E30" s="196"/>
      <c r="F30" s="320"/>
      <c r="G30" s="319"/>
      <c r="H30" s="319"/>
      <c r="I30" s="258"/>
      <c r="J30" s="268"/>
      <c r="K30" s="349"/>
    </row>
    <row r="31" spans="1:11">
      <c r="A31" s="561" t="s">
        <v>11</v>
      </c>
      <c r="B31" s="561"/>
      <c r="C31" s="561"/>
      <c r="D31" s="258">
        <f>SUM(D18:D30)</f>
        <v>7</v>
      </c>
      <c r="E31" s="258">
        <f>SUM(E18:E30)</f>
        <v>0</v>
      </c>
      <c r="F31" s="258">
        <f>SUM(F21:F30)</f>
        <v>0</v>
      </c>
      <c r="G31" s="258">
        <f>SUM(G18:G30)</f>
        <v>0</v>
      </c>
      <c r="H31" s="260">
        <f>D31-E31-F31</f>
        <v>7</v>
      </c>
      <c r="I31" s="282"/>
      <c r="J31" s="260"/>
      <c r="K31" s="258"/>
    </row>
  </sheetData>
  <mergeCells count="12">
    <mergeCell ref="A6:L6"/>
    <mergeCell ref="A13:L13"/>
    <mergeCell ref="F16:F17"/>
    <mergeCell ref="G16:G17"/>
    <mergeCell ref="H16:H17"/>
    <mergeCell ref="I16:K16"/>
    <mergeCell ref="E16:E17"/>
    <mergeCell ref="A31:C31"/>
    <mergeCell ref="A16:A17"/>
    <mergeCell ref="B16:B17"/>
    <mergeCell ref="C16:C17"/>
    <mergeCell ref="D16:D17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3:T31"/>
  <sheetViews>
    <sheetView topLeftCell="A12" workbookViewId="0">
      <selection activeCell="A16" sqref="A16:K31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18.28515625" customWidth="1"/>
    <col min="10" max="10" width="30.140625" customWidth="1"/>
    <col min="11" max="11" width="26.7109375" customWidth="1"/>
    <col min="12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2145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/>
    <row r="15" spans="1:20" ht="24.75" customHeight="1"/>
    <row r="16" spans="1:20" ht="15.75">
      <c r="A16" s="560" t="s">
        <v>0</v>
      </c>
      <c r="B16" s="560" t="s">
        <v>13</v>
      </c>
      <c r="C16" s="579" t="s">
        <v>14</v>
      </c>
      <c r="D16" s="559" t="s">
        <v>1774</v>
      </c>
      <c r="E16" s="559" t="s">
        <v>2078</v>
      </c>
      <c r="F16" s="559" t="s">
        <v>2550</v>
      </c>
      <c r="G16" s="559" t="s">
        <v>2381</v>
      </c>
      <c r="H16" s="559" t="s">
        <v>1776</v>
      </c>
      <c r="I16" s="560" t="s">
        <v>15</v>
      </c>
      <c r="J16" s="560"/>
      <c r="K16" s="560"/>
    </row>
    <row r="17" spans="1:12" ht="15.75">
      <c r="A17" s="560"/>
      <c r="B17" s="560"/>
      <c r="C17" s="579"/>
      <c r="D17" s="559"/>
      <c r="E17" s="559"/>
      <c r="F17" s="559"/>
      <c r="G17" s="559"/>
      <c r="H17" s="559"/>
      <c r="I17" s="33" t="s">
        <v>1</v>
      </c>
      <c r="J17" s="33" t="s">
        <v>2115</v>
      </c>
      <c r="K17" s="33" t="s">
        <v>2333</v>
      </c>
    </row>
    <row r="18" spans="1:12" ht="28.5">
      <c r="A18" s="152">
        <v>1</v>
      </c>
      <c r="B18" s="276">
        <v>45206</v>
      </c>
      <c r="C18" s="266" t="s">
        <v>1633</v>
      </c>
      <c r="D18" s="266">
        <v>2</v>
      </c>
      <c r="E18" s="196"/>
      <c r="F18" s="480"/>
      <c r="G18" s="319"/>
      <c r="H18" s="319"/>
      <c r="I18" s="280"/>
      <c r="J18" s="268"/>
      <c r="K18" s="261"/>
      <c r="L18" s="278"/>
    </row>
    <row r="19" spans="1:12" ht="28.5">
      <c r="A19" s="152">
        <v>2</v>
      </c>
      <c r="B19" s="292">
        <v>45224</v>
      </c>
      <c r="C19" s="275" t="s">
        <v>1633</v>
      </c>
      <c r="D19" s="275">
        <v>5</v>
      </c>
      <c r="E19" s="196"/>
      <c r="F19" s="480"/>
      <c r="G19" s="319"/>
      <c r="H19" s="319"/>
      <c r="I19" s="280"/>
      <c r="J19" s="268"/>
      <c r="K19" s="307"/>
      <c r="L19" s="278"/>
    </row>
    <row r="20" spans="1:12" ht="15.75">
      <c r="A20" s="152">
        <v>3</v>
      </c>
      <c r="B20" s="276">
        <v>45263</v>
      </c>
      <c r="C20" s="266" t="s">
        <v>2144</v>
      </c>
      <c r="D20" s="266">
        <v>36</v>
      </c>
      <c r="E20" s="196"/>
      <c r="F20" s="480"/>
      <c r="G20" s="319"/>
      <c r="H20" s="319"/>
      <c r="I20" s="258"/>
      <c r="J20" s="268"/>
      <c r="K20" s="260"/>
      <c r="L20" s="278"/>
    </row>
    <row r="21" spans="1:12" ht="15.75">
      <c r="A21" s="152">
        <v>4</v>
      </c>
      <c r="B21" s="323"/>
      <c r="C21" s="467"/>
      <c r="D21" s="324"/>
      <c r="E21" s="196"/>
      <c r="F21" s="280">
        <v>2</v>
      </c>
      <c r="G21" s="319"/>
      <c r="H21" s="319"/>
      <c r="I21" s="268">
        <v>45352</v>
      </c>
      <c r="J21" s="261" t="s">
        <v>2176</v>
      </c>
      <c r="K21" s="349"/>
      <c r="L21" s="260"/>
    </row>
    <row r="22" spans="1:12" ht="15.75">
      <c r="A22" s="152">
        <v>5</v>
      </c>
      <c r="B22" s="323"/>
      <c r="C22" s="467"/>
      <c r="D22" s="324"/>
      <c r="E22" s="196"/>
      <c r="F22" s="280">
        <v>2</v>
      </c>
      <c r="G22" s="319"/>
      <c r="H22" s="319"/>
      <c r="I22" s="268">
        <v>45342</v>
      </c>
      <c r="J22" s="261" t="s">
        <v>2176</v>
      </c>
      <c r="K22" s="349"/>
      <c r="L22" s="260"/>
    </row>
    <row r="23" spans="1:12" ht="15.75">
      <c r="A23" s="152">
        <v>6</v>
      </c>
      <c r="B23" s="323"/>
      <c r="C23" s="467"/>
      <c r="D23" s="324"/>
      <c r="E23" s="196"/>
      <c r="F23" s="280">
        <v>3</v>
      </c>
      <c r="G23" s="319"/>
      <c r="H23" s="319"/>
      <c r="I23" s="268">
        <v>45341</v>
      </c>
      <c r="J23" s="260" t="s">
        <v>2176</v>
      </c>
      <c r="K23" s="349"/>
      <c r="L23" s="260"/>
    </row>
    <row r="24" spans="1:12" ht="15.75">
      <c r="A24" s="152">
        <v>7</v>
      </c>
      <c r="B24" s="321"/>
      <c r="C24" s="466"/>
      <c r="D24" s="322"/>
      <c r="E24" s="196"/>
      <c r="F24" s="280">
        <v>4</v>
      </c>
      <c r="G24" s="319"/>
      <c r="H24" s="319"/>
      <c r="I24" s="268">
        <v>45350</v>
      </c>
      <c r="J24" s="260" t="s">
        <v>2176</v>
      </c>
      <c r="K24" s="349"/>
      <c r="L24" s="260"/>
    </row>
    <row r="25" spans="1:12" ht="15.75">
      <c r="A25" s="152">
        <v>8</v>
      </c>
      <c r="B25" s="323"/>
      <c r="C25" s="467"/>
      <c r="D25" s="324"/>
      <c r="E25" s="196"/>
      <c r="F25" s="280">
        <v>4</v>
      </c>
      <c r="G25" s="319"/>
      <c r="H25" s="319"/>
      <c r="I25" s="268">
        <v>45351</v>
      </c>
      <c r="J25" s="260" t="s">
        <v>2182</v>
      </c>
      <c r="K25" s="349"/>
      <c r="L25" s="260"/>
    </row>
    <row r="26" spans="1:12" ht="15.75">
      <c r="A26" s="152">
        <v>9</v>
      </c>
      <c r="B26" s="281"/>
      <c r="C26" s="469"/>
      <c r="D26" s="480"/>
      <c r="E26" s="196"/>
      <c r="F26" s="280">
        <v>1</v>
      </c>
      <c r="G26" s="319"/>
      <c r="H26" s="319"/>
      <c r="I26" s="268">
        <v>45341</v>
      </c>
      <c r="J26" s="260" t="s">
        <v>2183</v>
      </c>
      <c r="K26" s="349"/>
      <c r="L26" s="260"/>
    </row>
    <row r="27" spans="1:12" ht="15.75">
      <c r="A27" s="152">
        <v>10</v>
      </c>
      <c r="B27" s="281"/>
      <c r="C27" s="469"/>
      <c r="D27" s="480"/>
      <c r="E27" s="196"/>
      <c r="F27" s="280">
        <v>1</v>
      </c>
      <c r="G27" s="319"/>
      <c r="H27" s="319"/>
      <c r="I27" s="268">
        <v>45383</v>
      </c>
      <c r="J27" s="260" t="s">
        <v>2171</v>
      </c>
      <c r="K27" s="349"/>
      <c r="L27" s="260"/>
    </row>
    <row r="28" spans="1:12" ht="15.75">
      <c r="A28" s="152">
        <v>11</v>
      </c>
      <c r="B28" s="281"/>
      <c r="C28" s="469"/>
      <c r="D28" s="480"/>
      <c r="E28" s="196"/>
      <c r="F28" s="280">
        <v>1</v>
      </c>
      <c r="G28" s="319"/>
      <c r="H28" s="319"/>
      <c r="I28" s="268">
        <v>45381</v>
      </c>
      <c r="J28" s="260" t="s">
        <v>2215</v>
      </c>
      <c r="K28" s="349"/>
      <c r="L28" s="260"/>
    </row>
    <row r="29" spans="1:12" ht="15.75">
      <c r="A29" s="152">
        <v>12</v>
      </c>
      <c r="B29" s="281"/>
      <c r="C29" s="469"/>
      <c r="D29" s="480"/>
      <c r="E29" s="196"/>
      <c r="F29" s="320">
        <v>25</v>
      </c>
      <c r="G29" s="319"/>
      <c r="H29" s="319"/>
      <c r="I29" s="258"/>
      <c r="J29" s="268" t="s">
        <v>2603</v>
      </c>
      <c r="K29" s="349"/>
      <c r="L29" s="260"/>
    </row>
    <row r="30" spans="1:12" ht="15.75">
      <c r="A30" s="152">
        <v>13</v>
      </c>
      <c r="B30" s="281"/>
      <c r="C30" s="469"/>
      <c r="D30" s="480"/>
      <c r="E30" s="196"/>
      <c r="F30" s="320"/>
      <c r="G30" s="319"/>
      <c r="H30" s="319"/>
      <c r="I30" s="258"/>
      <c r="J30" s="268"/>
      <c r="K30" s="349"/>
      <c r="L30" s="260"/>
    </row>
    <row r="31" spans="1:12">
      <c r="A31" s="561" t="s">
        <v>11</v>
      </c>
      <c r="B31" s="561"/>
      <c r="C31" s="561"/>
      <c r="D31" s="258">
        <f>SUM(D18:D30)</f>
        <v>43</v>
      </c>
      <c r="E31" s="258">
        <f>SUM(E18:E30)</f>
        <v>0</v>
      </c>
      <c r="F31" s="258">
        <f>SUM(F21:F30)</f>
        <v>43</v>
      </c>
      <c r="G31" s="258">
        <f>SUM(G18:G30)</f>
        <v>0</v>
      </c>
      <c r="H31" s="260">
        <f>D31-E31-F31</f>
        <v>0</v>
      </c>
      <c r="I31" s="282"/>
      <c r="J31" s="260"/>
      <c r="K31" s="258"/>
    </row>
  </sheetData>
  <mergeCells count="12">
    <mergeCell ref="A6:L6"/>
    <mergeCell ref="A13:L13"/>
    <mergeCell ref="F16:F17"/>
    <mergeCell ref="G16:G17"/>
    <mergeCell ref="H16:H17"/>
    <mergeCell ref="I16:K16"/>
    <mergeCell ref="E16:E17"/>
    <mergeCell ref="A31:C31"/>
    <mergeCell ref="A16:A17"/>
    <mergeCell ref="B16:B17"/>
    <mergeCell ref="C16:C17"/>
    <mergeCell ref="D16:D17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3:T40"/>
  <sheetViews>
    <sheetView topLeftCell="A3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2211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1692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15.75">
      <c r="A16" s="152">
        <v>1</v>
      </c>
      <c r="B16" s="293"/>
      <c r="C16" s="294"/>
      <c r="D16" s="266"/>
      <c r="E16" s="265"/>
      <c r="F16" s="280"/>
      <c r="G16" s="280"/>
      <c r="H16" s="268"/>
      <c r="I16" s="261"/>
      <c r="J16" s="278"/>
      <c r="K16" s="277"/>
      <c r="L16" s="283"/>
    </row>
    <row r="17" spans="1:12" ht="15.75">
      <c r="A17" s="152">
        <v>2</v>
      </c>
      <c r="B17" s="290"/>
      <c r="C17" s="302"/>
      <c r="D17" s="302"/>
      <c r="E17" s="265"/>
      <c r="F17" s="280"/>
      <c r="G17" s="280"/>
      <c r="H17" s="268"/>
      <c r="I17" s="261"/>
      <c r="J17" s="278"/>
      <c r="K17" s="277"/>
      <c r="L17" s="283"/>
    </row>
    <row r="18" spans="1:12" ht="15.75">
      <c r="A18" s="152">
        <v>3</v>
      </c>
      <c r="B18" s="289"/>
      <c r="C18" s="297"/>
      <c r="D18" s="266"/>
      <c r="E18" s="265"/>
      <c r="F18" s="280"/>
      <c r="G18" s="258"/>
      <c r="H18" s="268"/>
      <c r="I18" s="260"/>
      <c r="J18" s="278"/>
      <c r="K18" s="260"/>
      <c r="L18" s="260"/>
    </row>
    <row r="19" spans="1:12" ht="15.75">
      <c r="A19" s="152">
        <v>4</v>
      </c>
      <c r="B19" s="290"/>
      <c r="C19" s="302"/>
      <c r="D19" s="275"/>
      <c r="E19" s="262"/>
      <c r="F19" s="280"/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289"/>
      <c r="C20" s="266"/>
      <c r="D20" s="266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0</v>
      </c>
      <c r="E40" s="258">
        <f>SUM(E16:E39)</f>
        <v>0</v>
      </c>
      <c r="F40" s="258">
        <f>SUM(F16:F39)</f>
        <v>0</v>
      </c>
      <c r="G40" s="260">
        <f>D40-E40-F40</f>
        <v>0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3:T40"/>
  <sheetViews>
    <sheetView topLeftCell="A3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2157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1692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28.5">
      <c r="A16" s="152">
        <v>1</v>
      </c>
      <c r="B16" s="293">
        <v>45278</v>
      </c>
      <c r="C16" s="294" t="s">
        <v>2090</v>
      </c>
      <c r="D16" s="266">
        <v>7</v>
      </c>
      <c r="E16" s="265"/>
      <c r="F16" s="280">
        <v>1</v>
      </c>
      <c r="G16" s="280"/>
      <c r="H16" s="268">
        <v>45347</v>
      </c>
      <c r="I16" s="261" t="s">
        <v>2209</v>
      </c>
      <c r="J16" s="278"/>
      <c r="K16" s="277"/>
      <c r="L16" s="283"/>
    </row>
    <row r="17" spans="1:12" ht="15.75">
      <c r="A17" s="152">
        <v>2</v>
      </c>
      <c r="B17" s="290"/>
      <c r="C17" s="302"/>
      <c r="D17" s="302"/>
      <c r="E17" s="265"/>
      <c r="F17" s="280"/>
      <c r="G17" s="280"/>
      <c r="H17" s="268"/>
      <c r="I17" s="261"/>
      <c r="J17" s="278"/>
      <c r="K17" s="277"/>
      <c r="L17" s="283"/>
    </row>
    <row r="18" spans="1:12" ht="15.75">
      <c r="A18" s="152">
        <v>3</v>
      </c>
      <c r="B18" s="289"/>
      <c r="C18" s="297"/>
      <c r="D18" s="266"/>
      <c r="E18" s="265"/>
      <c r="F18" s="280"/>
      <c r="G18" s="258"/>
      <c r="H18" s="268"/>
      <c r="I18" s="260"/>
      <c r="J18" s="278"/>
      <c r="K18" s="260"/>
      <c r="L18" s="260"/>
    </row>
    <row r="19" spans="1:12" ht="15.75">
      <c r="A19" s="152">
        <v>4</v>
      </c>
      <c r="B19" s="290"/>
      <c r="C19" s="302"/>
      <c r="D19" s="275"/>
      <c r="E19" s="262"/>
      <c r="F19" s="280"/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289"/>
      <c r="C20" s="266"/>
      <c r="D20" s="266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7</v>
      </c>
      <c r="E40" s="258">
        <f>SUM(E16:E39)</f>
        <v>0</v>
      </c>
      <c r="F40" s="258">
        <f>SUM(F16:F39)</f>
        <v>1</v>
      </c>
      <c r="G40" s="260">
        <f>D40-E40-F40</f>
        <v>6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3:T40"/>
  <sheetViews>
    <sheetView topLeftCell="A3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2141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28.5">
      <c r="A16" s="152">
        <v>1</v>
      </c>
      <c r="B16" s="287">
        <v>45288</v>
      </c>
      <c r="C16" s="266" t="s">
        <v>1661</v>
      </c>
      <c r="D16" s="266">
        <v>7</v>
      </c>
      <c r="E16" s="265"/>
      <c r="F16" s="280">
        <v>1</v>
      </c>
      <c r="G16" s="280"/>
      <c r="H16" s="268">
        <v>45371</v>
      </c>
      <c r="I16" s="261" t="s">
        <v>2202</v>
      </c>
      <c r="J16" s="278"/>
      <c r="K16" s="277"/>
      <c r="L16" s="283"/>
    </row>
    <row r="17" spans="1:12" ht="15.75">
      <c r="A17" s="152">
        <v>2</v>
      </c>
      <c r="B17" s="290"/>
      <c r="C17" s="302"/>
      <c r="D17" s="302"/>
      <c r="E17" s="265"/>
      <c r="F17" s="280"/>
      <c r="G17" s="280"/>
      <c r="H17" s="268"/>
      <c r="I17" s="261"/>
      <c r="J17" s="278"/>
      <c r="K17" s="277"/>
      <c r="L17" s="283"/>
    </row>
    <row r="18" spans="1:12" ht="15.75">
      <c r="A18" s="152">
        <v>3</v>
      </c>
      <c r="B18" s="289"/>
      <c r="C18" s="297"/>
      <c r="D18" s="266"/>
      <c r="E18" s="265"/>
      <c r="F18" s="280"/>
      <c r="G18" s="258"/>
      <c r="H18" s="268"/>
      <c r="I18" s="260"/>
      <c r="J18" s="278"/>
      <c r="K18" s="260"/>
      <c r="L18" s="260"/>
    </row>
    <row r="19" spans="1:12" ht="15.75">
      <c r="A19" s="152">
        <v>4</v>
      </c>
      <c r="B19" s="290"/>
      <c r="C19" s="302"/>
      <c r="D19" s="275"/>
      <c r="E19" s="262"/>
      <c r="F19" s="280"/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289"/>
      <c r="C20" s="266"/>
      <c r="D20" s="266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7</v>
      </c>
      <c r="E40" s="258">
        <f>SUM(E16:E39)</f>
        <v>0</v>
      </c>
      <c r="F40" s="258">
        <f>SUM(F16:F39)</f>
        <v>1</v>
      </c>
      <c r="G40" s="260">
        <f>D40-E40-F40</f>
        <v>6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3:T40"/>
  <sheetViews>
    <sheetView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2210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28.5">
      <c r="A16" s="152">
        <v>1</v>
      </c>
      <c r="B16" s="287">
        <v>45278</v>
      </c>
      <c r="C16" s="266" t="s">
        <v>2090</v>
      </c>
      <c r="D16" s="266">
        <v>7</v>
      </c>
      <c r="E16" s="265"/>
      <c r="F16" s="280">
        <v>1</v>
      </c>
      <c r="G16" s="280"/>
      <c r="H16" s="268">
        <v>45347</v>
      </c>
      <c r="I16" s="261" t="s">
        <v>2209</v>
      </c>
      <c r="J16" s="278"/>
      <c r="K16" s="277"/>
      <c r="L16" s="283"/>
    </row>
    <row r="17" spans="1:12" ht="15.75">
      <c r="A17" s="152">
        <v>2</v>
      </c>
      <c r="B17" s="290"/>
      <c r="C17" s="302"/>
      <c r="D17" s="302"/>
      <c r="E17" s="265"/>
      <c r="F17" s="280"/>
      <c r="G17" s="280"/>
      <c r="H17" s="268"/>
      <c r="I17" s="261"/>
      <c r="J17" s="278"/>
      <c r="K17" s="277"/>
      <c r="L17" s="283"/>
    </row>
    <row r="18" spans="1:12" ht="15.75">
      <c r="A18" s="152">
        <v>3</v>
      </c>
      <c r="B18" s="289"/>
      <c r="C18" s="297" t="s">
        <v>129</v>
      </c>
      <c r="D18" s="266"/>
      <c r="E18" s="265"/>
      <c r="F18" s="280"/>
      <c r="G18" s="258"/>
      <c r="H18" s="268"/>
      <c r="I18" s="260"/>
      <c r="J18" s="278"/>
      <c r="K18" s="260"/>
      <c r="L18" s="260"/>
    </row>
    <row r="19" spans="1:12" ht="15.75">
      <c r="A19" s="152">
        <v>4</v>
      </c>
      <c r="B19" s="290"/>
      <c r="C19" s="302"/>
      <c r="D19" s="275"/>
      <c r="E19" s="262"/>
      <c r="F19" s="280"/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289"/>
      <c r="C20" s="266"/>
      <c r="D20" s="266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7</v>
      </c>
      <c r="E40" s="258">
        <f>SUM(E16:E39)</f>
        <v>0</v>
      </c>
      <c r="F40" s="258">
        <f>SUM(F16:F39)</f>
        <v>1</v>
      </c>
      <c r="G40" s="260">
        <f>D40-E40-F40</f>
        <v>6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3:T40"/>
  <sheetViews>
    <sheetView topLeftCell="A3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2140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28.5">
      <c r="A16" s="152">
        <v>1</v>
      </c>
      <c r="B16" s="287">
        <v>45288</v>
      </c>
      <c r="C16" s="266" t="s">
        <v>1661</v>
      </c>
      <c r="D16" s="266">
        <v>7</v>
      </c>
      <c r="E16" s="265"/>
      <c r="F16" s="280">
        <v>1</v>
      </c>
      <c r="G16" s="280"/>
      <c r="H16" s="268">
        <v>45356</v>
      </c>
      <c r="I16" s="261" t="s">
        <v>2171</v>
      </c>
      <c r="J16" s="278"/>
      <c r="K16" s="277"/>
      <c r="L16" s="283"/>
    </row>
    <row r="17" spans="1:12" ht="15.75">
      <c r="A17" s="152">
        <v>2</v>
      </c>
      <c r="B17" s="290">
        <v>45346</v>
      </c>
      <c r="C17" s="302" t="s">
        <v>2102</v>
      </c>
      <c r="D17" s="302">
        <v>8</v>
      </c>
      <c r="E17" s="265"/>
      <c r="F17" s="280"/>
      <c r="G17" s="280"/>
      <c r="H17" s="268"/>
      <c r="I17" s="261"/>
      <c r="J17" s="278"/>
      <c r="K17" s="277"/>
      <c r="L17" s="283"/>
    </row>
    <row r="18" spans="1:12" ht="15.75">
      <c r="A18" s="152">
        <v>3</v>
      </c>
      <c r="B18" s="289">
        <v>45352</v>
      </c>
      <c r="C18" s="297" t="s">
        <v>2102</v>
      </c>
      <c r="D18" s="266">
        <v>3</v>
      </c>
      <c r="E18" s="265"/>
      <c r="F18" s="280"/>
      <c r="G18" s="258"/>
      <c r="H18" s="268"/>
      <c r="I18" s="260"/>
      <c r="J18" s="278"/>
      <c r="K18" s="260"/>
      <c r="L18" s="260"/>
    </row>
    <row r="19" spans="1:12" ht="15.75">
      <c r="A19" s="152">
        <v>4</v>
      </c>
      <c r="B19" s="290"/>
      <c r="C19" s="302"/>
      <c r="D19" s="275"/>
      <c r="E19" s="262"/>
      <c r="F19" s="280"/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289"/>
      <c r="C20" s="266"/>
      <c r="D20" s="266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18</v>
      </c>
      <c r="E40" s="258">
        <f>SUM(E16:E39)</f>
        <v>0</v>
      </c>
      <c r="F40" s="258">
        <f>SUM(F16:F39)</f>
        <v>1</v>
      </c>
      <c r="G40" s="260">
        <f>D40-E40-F40</f>
        <v>17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3:T40"/>
  <sheetViews>
    <sheetView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2156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1692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28.5">
      <c r="A16" s="152">
        <v>1</v>
      </c>
      <c r="B16" s="287">
        <v>45278</v>
      </c>
      <c r="C16" s="266" t="s">
        <v>2090</v>
      </c>
      <c r="D16" s="266">
        <v>7</v>
      </c>
      <c r="E16" s="265"/>
      <c r="F16" s="280">
        <v>1</v>
      </c>
      <c r="G16" s="280"/>
      <c r="H16" s="268">
        <v>45347</v>
      </c>
      <c r="I16" s="261" t="s">
        <v>2209</v>
      </c>
      <c r="J16" s="278"/>
      <c r="K16" s="277"/>
      <c r="L16" s="283"/>
    </row>
    <row r="17" spans="1:12" ht="15.75">
      <c r="A17" s="152">
        <v>2</v>
      </c>
      <c r="B17" s="290"/>
      <c r="C17" s="302"/>
      <c r="D17" s="302"/>
      <c r="E17" s="265"/>
      <c r="F17" s="280"/>
      <c r="G17" s="280"/>
      <c r="H17" s="268"/>
      <c r="I17" s="261"/>
      <c r="J17" s="278"/>
      <c r="K17" s="277"/>
      <c r="L17" s="283"/>
    </row>
    <row r="18" spans="1:12" ht="15.75">
      <c r="A18" s="152">
        <v>3</v>
      </c>
      <c r="B18" s="289"/>
      <c r="C18" s="297"/>
      <c r="D18" s="266"/>
      <c r="E18" s="265"/>
      <c r="F18" s="280"/>
      <c r="G18" s="258"/>
      <c r="H18" s="268"/>
      <c r="I18" s="260"/>
      <c r="J18" s="278"/>
      <c r="K18" s="260"/>
      <c r="L18" s="260"/>
    </row>
    <row r="19" spans="1:12" ht="15.75">
      <c r="A19" s="152">
        <v>4</v>
      </c>
      <c r="B19" s="290"/>
      <c r="C19" s="302"/>
      <c r="D19" s="275"/>
      <c r="E19" s="262"/>
      <c r="F19" s="280"/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289"/>
      <c r="C20" s="266"/>
      <c r="D20" s="266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7</v>
      </c>
      <c r="E40" s="258">
        <f>SUM(E16:E39)</f>
        <v>0</v>
      </c>
      <c r="F40" s="258">
        <f>SUM(F16:F39)</f>
        <v>1</v>
      </c>
      <c r="G40" s="260">
        <f>D40-E40-F40</f>
        <v>6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7"/>
  <sheetViews>
    <sheetView workbookViewId="0">
      <selection activeCell="J34" sqref="J34"/>
    </sheetView>
  </sheetViews>
  <sheetFormatPr defaultRowHeight="15"/>
  <cols>
    <col min="1" max="1" width="1.28515625" customWidth="1"/>
    <col min="2" max="2" width="5" customWidth="1"/>
    <col min="3" max="3" width="56.28515625" customWidth="1"/>
    <col min="4" max="8" width="8" customWidth="1"/>
    <col min="9" max="9" width="8.7109375" customWidth="1"/>
    <col min="10" max="10" width="50.5703125" customWidth="1"/>
  </cols>
  <sheetData>
    <row r="1" spans="2:10">
      <c r="B1" s="1" t="s">
        <v>3</v>
      </c>
    </row>
    <row r="2" spans="2:10" ht="20.25">
      <c r="B2" s="562" t="s">
        <v>1643</v>
      </c>
      <c r="C2" s="562"/>
      <c r="D2" s="562"/>
      <c r="E2" s="562"/>
      <c r="F2" s="562"/>
      <c r="G2" s="562"/>
      <c r="H2" s="562"/>
      <c r="I2" s="358"/>
      <c r="J2" s="164">
        <f ca="1">NOW()</f>
        <v>45451.684621412038</v>
      </c>
    </row>
    <row r="3" spans="2:10" ht="6" customHeight="1" thickBot="1"/>
    <row r="4" spans="2:10" ht="15" customHeight="1">
      <c r="B4" s="573" t="s">
        <v>0</v>
      </c>
      <c r="C4" s="571" t="s">
        <v>1624</v>
      </c>
      <c r="D4" s="571" t="s">
        <v>1680</v>
      </c>
      <c r="E4" s="571" t="s">
        <v>130</v>
      </c>
      <c r="F4" s="571" t="s">
        <v>1681</v>
      </c>
      <c r="G4" s="571" t="s">
        <v>102</v>
      </c>
      <c r="H4" s="571" t="s">
        <v>1663</v>
      </c>
      <c r="I4" s="571" t="s">
        <v>2381</v>
      </c>
      <c r="J4" s="569" t="s">
        <v>1623</v>
      </c>
    </row>
    <row r="5" spans="2:10" ht="15" customHeight="1" thickBot="1">
      <c r="B5" s="574"/>
      <c r="C5" s="572"/>
      <c r="D5" s="572"/>
      <c r="E5" s="572"/>
      <c r="F5" s="572"/>
      <c r="G5" s="572"/>
      <c r="H5" s="572"/>
      <c r="I5" s="572"/>
      <c r="J5" s="570"/>
    </row>
    <row r="6" spans="2:10">
      <c r="B6" s="2"/>
      <c r="C6" s="3"/>
      <c r="D6" s="4"/>
      <c r="E6" s="4"/>
      <c r="F6" s="4"/>
      <c r="G6" s="4"/>
      <c r="H6" s="4"/>
      <c r="I6" s="405"/>
      <c r="J6" s="161"/>
    </row>
    <row r="7" spans="2:10">
      <c r="B7" s="5">
        <v>1</v>
      </c>
      <c r="C7" s="6" t="s">
        <v>21</v>
      </c>
      <c r="D7" s="34">
        <f>'Catrige label name'!D31:I31</f>
        <v>1</v>
      </c>
      <c r="E7" s="34"/>
      <c r="F7" s="34">
        <f>D7-E7</f>
        <v>1</v>
      </c>
      <c r="G7" s="10">
        <v>1</v>
      </c>
      <c r="H7" s="34">
        <f t="shared" ref="H7:H63" si="0">D7-E7-G7</f>
        <v>0</v>
      </c>
      <c r="I7" s="406"/>
      <c r="J7" s="11" t="s">
        <v>103</v>
      </c>
    </row>
    <row r="8" spans="2:10">
      <c r="B8" s="5">
        <v>2</v>
      </c>
      <c r="C8" s="6" t="s">
        <v>22</v>
      </c>
      <c r="D8" s="34">
        <f>'Chain blok 1,5 T'!D31:I31</f>
        <v>0</v>
      </c>
      <c r="E8" s="34"/>
      <c r="F8" s="34">
        <f t="shared" ref="F8:F83" si="1">D8-E8</f>
        <v>0</v>
      </c>
      <c r="G8" s="10">
        <v>5</v>
      </c>
      <c r="H8" s="34">
        <f t="shared" si="0"/>
        <v>-5</v>
      </c>
      <c r="I8" s="406"/>
      <c r="J8" s="11"/>
    </row>
    <row r="9" spans="2:10">
      <c r="B9" s="5">
        <v>3</v>
      </c>
      <c r="C9" s="6" t="s">
        <v>23</v>
      </c>
      <c r="D9" s="34">
        <f>'Chain blok 3 T'!D31:I31</f>
        <v>0</v>
      </c>
      <c r="E9" s="34"/>
      <c r="F9" s="34">
        <f t="shared" si="1"/>
        <v>0</v>
      </c>
      <c r="G9" s="10">
        <v>2</v>
      </c>
      <c r="H9" s="34">
        <f t="shared" si="0"/>
        <v>-2</v>
      </c>
      <c r="I9" s="406"/>
      <c r="J9" s="11"/>
    </row>
    <row r="10" spans="2:10">
      <c r="B10" s="5">
        <v>4</v>
      </c>
      <c r="C10" s="6" t="s">
        <v>54</v>
      </c>
      <c r="D10" s="34">
        <f>'Chain blok 5 T'!D25:M25</f>
        <v>12</v>
      </c>
      <c r="E10" s="34"/>
      <c r="F10" s="34">
        <f t="shared" si="1"/>
        <v>12</v>
      </c>
      <c r="G10" s="10">
        <v>5</v>
      </c>
      <c r="H10" s="34">
        <f t="shared" si="0"/>
        <v>7</v>
      </c>
      <c r="I10" s="406"/>
      <c r="J10" s="11" t="s">
        <v>1768</v>
      </c>
    </row>
    <row r="11" spans="2:10">
      <c r="B11" s="5">
        <v>5</v>
      </c>
      <c r="C11" s="6" t="s">
        <v>55</v>
      </c>
      <c r="D11" s="34">
        <f>'Chain blok 10 T'!D30:M30</f>
        <v>4</v>
      </c>
      <c r="E11" s="34"/>
      <c r="F11" s="34">
        <f t="shared" si="1"/>
        <v>4</v>
      </c>
      <c r="G11" s="10"/>
      <c r="H11" s="34">
        <f t="shared" si="0"/>
        <v>4</v>
      </c>
      <c r="I11" s="406"/>
      <c r="J11" s="11"/>
    </row>
    <row r="12" spans="2:10">
      <c r="B12" s="5">
        <v>6</v>
      </c>
      <c r="C12" s="6" t="s">
        <v>24</v>
      </c>
      <c r="D12" s="34">
        <f>'Lever Blok 1,5 T'!D30:I30</f>
        <v>0</v>
      </c>
      <c r="E12" s="34"/>
      <c r="F12" s="34">
        <f t="shared" si="1"/>
        <v>0</v>
      </c>
      <c r="G12" s="10">
        <v>4</v>
      </c>
      <c r="H12" s="34">
        <f t="shared" si="0"/>
        <v>-4</v>
      </c>
      <c r="I12" s="406"/>
      <c r="J12" s="11"/>
    </row>
    <row r="13" spans="2:10">
      <c r="B13" s="5">
        <v>7</v>
      </c>
      <c r="C13" s="6" t="s">
        <v>25</v>
      </c>
      <c r="D13" s="34">
        <f>'Lever Blok 3 T'!D32:M32</f>
        <v>16</v>
      </c>
      <c r="E13" s="34"/>
      <c r="F13" s="34">
        <f t="shared" si="1"/>
        <v>16</v>
      </c>
      <c r="G13" s="10">
        <v>5</v>
      </c>
      <c r="H13" s="34">
        <f t="shared" si="0"/>
        <v>11</v>
      </c>
      <c r="I13" s="406"/>
      <c r="J13" s="11" t="s">
        <v>1743</v>
      </c>
    </row>
    <row r="14" spans="2:10">
      <c r="B14" s="5">
        <v>8</v>
      </c>
      <c r="C14" s="6" t="s">
        <v>26</v>
      </c>
      <c r="D14" s="34">
        <f>'Printer nama'!D31:I31</f>
        <v>1</v>
      </c>
      <c r="E14" s="34"/>
      <c r="F14" s="34">
        <f t="shared" si="1"/>
        <v>1</v>
      </c>
      <c r="G14" s="10">
        <v>1</v>
      </c>
      <c r="H14" s="34">
        <f t="shared" si="0"/>
        <v>0</v>
      </c>
      <c r="I14" s="406"/>
      <c r="J14" s="11" t="s">
        <v>103</v>
      </c>
    </row>
    <row r="15" spans="2:10">
      <c r="B15" s="5">
        <v>9</v>
      </c>
      <c r="C15" s="6" t="s">
        <v>32</v>
      </c>
      <c r="D15" s="34">
        <f>'Shacle 0,5T'!D31:I31</f>
        <v>30</v>
      </c>
      <c r="E15" s="34"/>
      <c r="F15" s="34">
        <f t="shared" si="1"/>
        <v>30</v>
      </c>
      <c r="G15" s="10">
        <v>20</v>
      </c>
      <c r="H15" s="34">
        <f t="shared" si="0"/>
        <v>10</v>
      </c>
      <c r="I15" s="406"/>
      <c r="J15" s="11" t="s">
        <v>111</v>
      </c>
    </row>
    <row r="16" spans="2:10">
      <c r="B16" s="5">
        <v>10</v>
      </c>
      <c r="C16" s="6" t="s">
        <v>31</v>
      </c>
      <c r="D16" s="34">
        <f>'Shacle 1T 3 8'!D31:I31</f>
        <v>6</v>
      </c>
      <c r="E16" s="34"/>
      <c r="F16" s="34">
        <f t="shared" si="1"/>
        <v>6</v>
      </c>
      <c r="G16" s="10">
        <v>6</v>
      </c>
      <c r="H16" s="34">
        <f t="shared" si="0"/>
        <v>0</v>
      </c>
      <c r="I16" s="406"/>
      <c r="J16" s="11" t="s">
        <v>111</v>
      </c>
    </row>
    <row r="17" spans="2:10">
      <c r="B17" s="5">
        <v>11</v>
      </c>
      <c r="C17" s="6" t="s">
        <v>30</v>
      </c>
      <c r="D17" s="34" t="e">
        <f>#REF!</f>
        <v>#REF!</v>
      </c>
      <c r="E17" s="34"/>
      <c r="F17" s="34" t="e">
        <f t="shared" si="1"/>
        <v>#REF!</v>
      </c>
      <c r="G17" s="10">
        <v>4</v>
      </c>
      <c r="H17" s="34" t="e">
        <f t="shared" si="0"/>
        <v>#REF!</v>
      </c>
      <c r="I17" s="406"/>
      <c r="J17" s="11" t="s">
        <v>1638</v>
      </c>
    </row>
    <row r="18" spans="2:10">
      <c r="B18" s="5">
        <v>12</v>
      </c>
      <c r="C18" s="6" t="s">
        <v>27</v>
      </c>
      <c r="D18" s="34" t="e">
        <f>#REF!</f>
        <v>#REF!</v>
      </c>
      <c r="E18" s="34"/>
      <c r="F18" s="34" t="e">
        <f t="shared" si="1"/>
        <v>#REF!</v>
      </c>
      <c r="G18" s="10">
        <v>2</v>
      </c>
      <c r="H18" s="34" t="e">
        <f t="shared" si="0"/>
        <v>#REF!</v>
      </c>
      <c r="I18" s="406"/>
      <c r="J18" s="11" t="s">
        <v>1638</v>
      </c>
    </row>
    <row r="19" spans="2:10">
      <c r="B19" s="5">
        <v>13</v>
      </c>
      <c r="C19" s="6" t="s">
        <v>1670</v>
      </c>
      <c r="D19" s="34" t="e">
        <f>#REF!</f>
        <v>#REF!</v>
      </c>
      <c r="E19" s="34"/>
      <c r="F19" s="34" t="e">
        <f t="shared" si="1"/>
        <v>#REF!</v>
      </c>
      <c r="G19" s="10">
        <v>2</v>
      </c>
      <c r="H19" s="34" t="e">
        <f t="shared" si="0"/>
        <v>#REF!</v>
      </c>
      <c r="I19" s="406"/>
      <c r="J19" s="11" t="s">
        <v>111</v>
      </c>
    </row>
    <row r="20" spans="2:10">
      <c r="B20" s="5">
        <v>14</v>
      </c>
      <c r="C20" s="6" t="s">
        <v>1671</v>
      </c>
      <c r="D20" s="34" t="e">
        <f>#REF!</f>
        <v>#REF!</v>
      </c>
      <c r="E20" s="34"/>
      <c r="F20" s="34" t="e">
        <f t="shared" si="1"/>
        <v>#REF!</v>
      </c>
      <c r="G20" s="10"/>
      <c r="H20" s="34" t="e">
        <f t="shared" si="0"/>
        <v>#REF!</v>
      </c>
      <c r="I20" s="406"/>
      <c r="J20" s="11" t="s">
        <v>111</v>
      </c>
    </row>
    <row r="21" spans="2:10">
      <c r="B21" s="5">
        <v>15</v>
      </c>
      <c r="C21" s="6" t="s">
        <v>1787</v>
      </c>
      <c r="D21" s="34" t="e">
        <f>#REF!</f>
        <v>#REF!</v>
      </c>
      <c r="E21" s="34"/>
      <c r="F21" s="34"/>
      <c r="G21" s="10">
        <v>10</v>
      </c>
      <c r="H21" s="34" t="e">
        <f t="shared" si="0"/>
        <v>#REF!</v>
      </c>
      <c r="I21" s="406"/>
      <c r="J21" s="11" t="s">
        <v>1790</v>
      </c>
    </row>
    <row r="22" spans="2:10">
      <c r="B22" s="5">
        <v>16</v>
      </c>
      <c r="C22" s="6" t="s">
        <v>1788</v>
      </c>
      <c r="D22" s="34" t="e">
        <f>#REF!</f>
        <v>#REF!</v>
      </c>
      <c r="E22" s="34"/>
      <c r="F22" s="34"/>
      <c r="G22" s="10">
        <v>8</v>
      </c>
      <c r="H22" s="34" t="e">
        <f t="shared" si="0"/>
        <v>#REF!</v>
      </c>
      <c r="I22" s="406"/>
      <c r="J22" s="11" t="s">
        <v>1791</v>
      </c>
    </row>
    <row r="23" spans="2:10">
      <c r="B23" s="5">
        <v>17</v>
      </c>
      <c r="C23" s="6" t="s">
        <v>1789</v>
      </c>
      <c r="D23" s="34" t="e">
        <f>#REF!</f>
        <v>#REF!</v>
      </c>
      <c r="E23" s="34"/>
      <c r="F23" s="34"/>
      <c r="G23" s="10">
        <v>2</v>
      </c>
      <c r="H23" s="34" t="e">
        <f t="shared" si="0"/>
        <v>#REF!</v>
      </c>
      <c r="I23" s="406"/>
      <c r="J23" s="11" t="s">
        <v>1792</v>
      </c>
    </row>
    <row r="24" spans="2:10">
      <c r="B24" s="5">
        <v>18</v>
      </c>
      <c r="C24" s="6" t="s">
        <v>66</v>
      </c>
      <c r="D24" s="34" t="e">
        <f>#REF!</f>
        <v>#REF!</v>
      </c>
      <c r="E24" s="34">
        <v>3</v>
      </c>
      <c r="F24" s="34" t="e">
        <f t="shared" si="1"/>
        <v>#REF!</v>
      </c>
      <c r="G24" s="10">
        <v>17</v>
      </c>
      <c r="H24" s="34" t="e">
        <f t="shared" si="0"/>
        <v>#REF!</v>
      </c>
      <c r="I24" s="406"/>
      <c r="J24" s="142" t="s">
        <v>1749</v>
      </c>
    </row>
    <row r="25" spans="2:10">
      <c r="B25" s="5">
        <v>19</v>
      </c>
      <c r="C25" s="6" t="s">
        <v>65</v>
      </c>
      <c r="D25" s="34" t="e">
        <f>#REF!</f>
        <v>#REF!</v>
      </c>
      <c r="E25" s="34">
        <v>3</v>
      </c>
      <c r="F25" s="34" t="e">
        <f t="shared" si="1"/>
        <v>#REF!</v>
      </c>
      <c r="G25" s="10">
        <v>6</v>
      </c>
      <c r="H25" s="34" t="e">
        <f t="shared" si="0"/>
        <v>#REF!</v>
      </c>
      <c r="I25" s="406"/>
      <c r="J25" s="11" t="s">
        <v>1667</v>
      </c>
    </row>
    <row r="26" spans="2:10">
      <c r="B26" s="5">
        <v>20</v>
      </c>
      <c r="C26" s="6" t="s">
        <v>28</v>
      </c>
      <c r="D26" s="34">
        <f>'Sling wire Roof 36mm'!D31:I31</f>
        <v>4</v>
      </c>
      <c r="E26" s="34"/>
      <c r="F26" s="34">
        <f t="shared" si="1"/>
        <v>4</v>
      </c>
      <c r="G26" s="10"/>
      <c r="H26" s="34">
        <f t="shared" si="0"/>
        <v>4</v>
      </c>
      <c r="I26" s="406"/>
      <c r="J26" s="11" t="s">
        <v>1639</v>
      </c>
    </row>
    <row r="27" spans="2:10">
      <c r="B27" s="5">
        <v>21</v>
      </c>
      <c r="C27" s="6" t="s">
        <v>29</v>
      </c>
      <c r="D27" s="34">
        <f>'Sling wire Roof 42mm'!D31:I31</f>
        <v>4</v>
      </c>
      <c r="E27" s="34"/>
      <c r="F27" s="34">
        <f t="shared" si="1"/>
        <v>4</v>
      </c>
      <c r="G27" s="10"/>
      <c r="H27" s="34">
        <f t="shared" si="0"/>
        <v>4</v>
      </c>
      <c r="I27" s="406"/>
      <c r="J27" s="11" t="s">
        <v>1639</v>
      </c>
    </row>
    <row r="28" spans="2:10">
      <c r="B28" s="5">
        <v>22</v>
      </c>
      <c r="C28" s="6" t="s">
        <v>107</v>
      </c>
      <c r="D28" s="34" t="e">
        <f>#REF!</f>
        <v>#REF!</v>
      </c>
      <c r="E28" s="34"/>
      <c r="F28" s="34" t="e">
        <f t="shared" si="1"/>
        <v>#REF!</v>
      </c>
      <c r="G28" s="10"/>
      <c r="H28" s="34" t="e">
        <f t="shared" si="0"/>
        <v>#REF!</v>
      </c>
      <c r="I28" s="406"/>
      <c r="J28" s="11" t="s">
        <v>111</v>
      </c>
    </row>
    <row r="29" spans="2:10">
      <c r="B29" s="5">
        <v>23</v>
      </c>
      <c r="C29" s="6" t="s">
        <v>1636</v>
      </c>
      <c r="D29" s="34">
        <f>'Mesin-Bor-JETBROSS'!E33</f>
        <v>8</v>
      </c>
      <c r="E29" s="34"/>
      <c r="F29" s="34">
        <f t="shared" si="1"/>
        <v>8</v>
      </c>
      <c r="G29" s="10"/>
      <c r="H29" s="34">
        <f t="shared" si="0"/>
        <v>8</v>
      </c>
      <c r="I29" s="406"/>
      <c r="J29" s="11"/>
    </row>
    <row r="30" spans="2:10">
      <c r="B30" s="5">
        <v>24</v>
      </c>
      <c r="C30" s="6" t="s">
        <v>44</v>
      </c>
      <c r="D30" s="34" t="e">
        <f>#REF!</f>
        <v>#REF!</v>
      </c>
      <c r="E30" s="34">
        <v>5</v>
      </c>
      <c r="F30" s="34" t="e">
        <f t="shared" si="1"/>
        <v>#REF!</v>
      </c>
      <c r="G30" s="10">
        <v>2</v>
      </c>
      <c r="H30" s="34" t="e">
        <f t="shared" si="0"/>
        <v>#REF!</v>
      </c>
      <c r="I30" s="406"/>
      <c r="J30" s="142" t="s">
        <v>1939</v>
      </c>
    </row>
    <row r="31" spans="2:10">
      <c r="B31" s="5">
        <v>25</v>
      </c>
      <c r="C31" s="6" t="s">
        <v>1599</v>
      </c>
      <c r="D31" s="34" t="e">
        <f>#REF!</f>
        <v>#REF!</v>
      </c>
      <c r="E31" s="34">
        <v>8</v>
      </c>
      <c r="F31" s="34" t="e">
        <f t="shared" si="1"/>
        <v>#REF!</v>
      </c>
      <c r="G31" s="10">
        <v>6</v>
      </c>
      <c r="H31" s="34" t="e">
        <f t="shared" si="0"/>
        <v>#REF!</v>
      </c>
      <c r="I31" s="406"/>
      <c r="J31" s="11" t="s">
        <v>1769</v>
      </c>
    </row>
    <row r="32" spans="2:10">
      <c r="B32" s="5">
        <v>26</v>
      </c>
      <c r="C32" s="6" t="s">
        <v>45</v>
      </c>
      <c r="D32" s="34">
        <f>'Kunci Rachet 36 - 41'!D31:I31</f>
        <v>3</v>
      </c>
      <c r="E32" s="34"/>
      <c r="F32" s="34">
        <f t="shared" si="1"/>
        <v>3</v>
      </c>
      <c r="G32" s="10">
        <v>2</v>
      </c>
      <c r="H32" s="34">
        <f t="shared" si="0"/>
        <v>1</v>
      </c>
      <c r="I32" s="406"/>
      <c r="J32" s="11" t="s">
        <v>1640</v>
      </c>
    </row>
    <row r="33" spans="2:10">
      <c r="B33" s="5">
        <v>27</v>
      </c>
      <c r="C33" s="6" t="s">
        <v>46</v>
      </c>
      <c r="D33" s="34">
        <f>'Kunci Rachet 12 - 17'!D31:I31</f>
        <v>4</v>
      </c>
      <c r="E33" s="34"/>
      <c r="F33" s="34">
        <f t="shared" si="1"/>
        <v>4</v>
      </c>
      <c r="G33" s="10">
        <v>4</v>
      </c>
      <c r="H33" s="34">
        <f t="shared" si="0"/>
        <v>0</v>
      </c>
      <c r="I33" s="406"/>
      <c r="J33" s="11" t="s">
        <v>1640</v>
      </c>
    </row>
    <row r="34" spans="2:10">
      <c r="B34" s="5">
        <v>28</v>
      </c>
      <c r="C34" s="6" t="s">
        <v>47</v>
      </c>
      <c r="D34" s="34">
        <f>'Kunci Rachet 41 - 46'!D31:K31</f>
        <v>8</v>
      </c>
      <c r="E34" s="34"/>
      <c r="F34" s="34">
        <f t="shared" si="1"/>
        <v>8</v>
      </c>
      <c r="G34" s="10">
        <v>8</v>
      </c>
      <c r="H34" s="34">
        <f t="shared" si="0"/>
        <v>0</v>
      </c>
      <c r="I34" s="406"/>
      <c r="J34" s="11" t="s">
        <v>1793</v>
      </c>
    </row>
    <row r="35" spans="2:10">
      <c r="B35" s="5">
        <v>29</v>
      </c>
      <c r="C35" s="6" t="s">
        <v>1589</v>
      </c>
      <c r="D35" s="34">
        <f>'Kunci Rachet 24-27'!D31:K31</f>
        <v>3</v>
      </c>
      <c r="E35" s="34"/>
      <c r="F35" s="34">
        <f t="shared" si="1"/>
        <v>3</v>
      </c>
      <c r="G35" s="10">
        <v>3</v>
      </c>
      <c r="H35" s="34">
        <f t="shared" si="0"/>
        <v>0</v>
      </c>
      <c r="I35" s="406"/>
      <c r="J35" s="11" t="s">
        <v>1762</v>
      </c>
    </row>
    <row r="36" spans="2:10">
      <c r="B36" s="5">
        <v>30</v>
      </c>
      <c r="C36" s="6" t="s">
        <v>50</v>
      </c>
      <c r="D36" s="34">
        <f>'Mixer Grouting krisbow 121'!D28:M28</f>
        <v>7</v>
      </c>
      <c r="E36" s="34"/>
      <c r="F36" s="34">
        <f t="shared" si="1"/>
        <v>7</v>
      </c>
      <c r="G36" s="10">
        <v>1</v>
      </c>
      <c r="H36" s="34">
        <f t="shared" si="0"/>
        <v>6</v>
      </c>
      <c r="I36" s="406"/>
      <c r="J36" s="11" t="s">
        <v>1772</v>
      </c>
    </row>
    <row r="37" spans="2:10">
      <c r="B37" s="5">
        <v>31</v>
      </c>
      <c r="C37" s="6" t="s">
        <v>1687</v>
      </c>
      <c r="D37" s="34" t="e">
        <f>#REF!</f>
        <v>#REF!</v>
      </c>
      <c r="E37" s="34">
        <v>5</v>
      </c>
      <c r="F37" s="34" t="e">
        <f t="shared" si="1"/>
        <v>#REF!</v>
      </c>
      <c r="G37" s="10">
        <v>10</v>
      </c>
      <c r="H37" s="34" t="e">
        <f t="shared" si="0"/>
        <v>#REF!</v>
      </c>
      <c r="I37" s="406"/>
      <c r="J37" s="11" t="s">
        <v>1641</v>
      </c>
    </row>
    <row r="38" spans="2:10">
      <c r="B38" s="5">
        <v>32</v>
      </c>
      <c r="C38" s="6" t="s">
        <v>52</v>
      </c>
      <c r="D38" s="34">
        <f>'Hydroulic jack 20T'!D31:I31</f>
        <v>2</v>
      </c>
      <c r="E38" s="34"/>
      <c r="F38" s="34">
        <f t="shared" si="1"/>
        <v>2</v>
      </c>
      <c r="G38" s="10">
        <v>1</v>
      </c>
      <c r="H38" s="34">
        <f t="shared" si="0"/>
        <v>1</v>
      </c>
      <c r="I38" s="406"/>
      <c r="J38" s="11" t="s">
        <v>111</v>
      </c>
    </row>
    <row r="39" spans="2:10">
      <c r="B39" s="5">
        <v>33</v>
      </c>
      <c r="C39" s="6" t="s">
        <v>1326</v>
      </c>
      <c r="D39" s="34" t="e">
        <f>#REF!</f>
        <v>#REF!</v>
      </c>
      <c r="E39" s="34">
        <v>2</v>
      </c>
      <c r="F39" s="34" t="e">
        <f t="shared" si="1"/>
        <v>#REF!</v>
      </c>
      <c r="G39" s="10">
        <v>4</v>
      </c>
      <c r="H39" s="34" t="e">
        <f t="shared" si="0"/>
        <v>#REF!</v>
      </c>
      <c r="I39" s="406"/>
      <c r="J39" s="11" t="s">
        <v>1644</v>
      </c>
    </row>
    <row r="40" spans="2:10">
      <c r="B40" s="5">
        <v>34</v>
      </c>
      <c r="C40" s="6" t="s">
        <v>1601</v>
      </c>
      <c r="D40" s="34" t="e">
        <f>#REF!</f>
        <v>#REF!</v>
      </c>
      <c r="E40" s="34">
        <v>4</v>
      </c>
      <c r="F40" s="34" t="e">
        <f t="shared" si="1"/>
        <v>#REF!</v>
      </c>
      <c r="G40" s="10">
        <v>7</v>
      </c>
      <c r="H40" s="34" t="e">
        <f t="shared" si="0"/>
        <v>#REF!</v>
      </c>
      <c r="I40" s="406"/>
      <c r="J40" s="11" t="s">
        <v>1690</v>
      </c>
    </row>
    <row r="41" spans="2:10">
      <c r="B41" s="5">
        <v>35</v>
      </c>
      <c r="C41" s="6" t="s">
        <v>58</v>
      </c>
      <c r="D41" s="34" t="e">
        <f>#REF!</f>
        <v>#REF!</v>
      </c>
      <c r="E41" s="34">
        <v>3</v>
      </c>
      <c r="F41" s="34" t="e">
        <f t="shared" si="1"/>
        <v>#REF!</v>
      </c>
      <c r="G41" s="10">
        <v>10</v>
      </c>
      <c r="H41" s="34" t="e">
        <f t="shared" si="0"/>
        <v>#REF!</v>
      </c>
      <c r="I41" s="406"/>
      <c r="J41" s="11" t="s">
        <v>1771</v>
      </c>
    </row>
    <row r="42" spans="2:10">
      <c r="B42" s="5">
        <v>36</v>
      </c>
      <c r="C42" s="6" t="s">
        <v>70</v>
      </c>
      <c r="D42" s="34">
        <f>'Siku meter 30cm TEKIRO'!D30:I30</f>
        <v>4</v>
      </c>
      <c r="E42" s="34"/>
      <c r="F42" s="34">
        <f t="shared" si="1"/>
        <v>4</v>
      </c>
      <c r="G42" s="10">
        <v>4</v>
      </c>
      <c r="H42" s="34">
        <f t="shared" si="0"/>
        <v>0</v>
      </c>
      <c r="I42" s="406"/>
      <c r="J42" s="11" t="s">
        <v>1751</v>
      </c>
    </row>
    <row r="43" spans="2:10">
      <c r="B43" s="5">
        <v>37</v>
      </c>
      <c r="C43" s="6" t="s">
        <v>69</v>
      </c>
      <c r="D43" s="34">
        <f>'Tang kombinasi 6" TEKIRO'!D30:I30</f>
        <v>3</v>
      </c>
      <c r="E43" s="34"/>
      <c r="F43" s="34">
        <f t="shared" si="1"/>
        <v>3</v>
      </c>
      <c r="G43" s="10">
        <v>3</v>
      </c>
      <c r="H43" s="34">
        <f t="shared" si="0"/>
        <v>0</v>
      </c>
      <c r="I43" s="406"/>
      <c r="J43" s="11" t="s">
        <v>1600</v>
      </c>
    </row>
    <row r="44" spans="2:10">
      <c r="B44" s="5">
        <v>38</v>
      </c>
      <c r="C44" s="6" t="s">
        <v>75</v>
      </c>
      <c r="D44" s="34">
        <f>'Waterpas 30cm TEKIRO'!D30:N30</f>
        <v>5</v>
      </c>
      <c r="E44" s="34"/>
      <c r="F44" s="34">
        <f t="shared" si="1"/>
        <v>5</v>
      </c>
      <c r="G44" s="10">
        <v>5</v>
      </c>
      <c r="H44" s="34">
        <f t="shared" si="0"/>
        <v>0</v>
      </c>
      <c r="I44" s="406"/>
      <c r="J44" s="11" t="s">
        <v>1763</v>
      </c>
    </row>
    <row r="45" spans="2:10">
      <c r="B45" s="5">
        <v>39</v>
      </c>
      <c r="C45" s="6" t="s">
        <v>76</v>
      </c>
      <c r="D45" s="34">
        <f>'Waterpas 50cm TEKIRO'!D30:I30</f>
        <v>5</v>
      </c>
      <c r="E45" s="34"/>
      <c r="F45" s="34">
        <f t="shared" si="1"/>
        <v>5</v>
      </c>
      <c r="G45" s="10">
        <v>5</v>
      </c>
      <c r="H45" s="34">
        <f t="shared" si="0"/>
        <v>0</v>
      </c>
      <c r="I45" s="406"/>
      <c r="J45" s="11" t="s">
        <v>1641</v>
      </c>
    </row>
    <row r="46" spans="2:10">
      <c r="B46" s="5">
        <v>40</v>
      </c>
      <c r="C46" s="6" t="s">
        <v>1668</v>
      </c>
      <c r="D46" s="34">
        <f>'Kunci inggris 10inc TEKIRO'!D30:I30</f>
        <v>2</v>
      </c>
      <c r="E46" s="34"/>
      <c r="F46" s="34">
        <f t="shared" si="1"/>
        <v>2</v>
      </c>
      <c r="G46" s="10">
        <v>2</v>
      </c>
      <c r="H46" s="34">
        <f t="shared" si="0"/>
        <v>0</v>
      </c>
      <c r="I46" s="406"/>
      <c r="J46" s="11"/>
    </row>
    <row r="47" spans="2:10">
      <c r="B47" s="5">
        <v>41</v>
      </c>
      <c r="C47" s="6" t="s">
        <v>77</v>
      </c>
      <c r="D47" s="34">
        <f>'Kunci inggris 200MM TEKIRO'!D30:I30</f>
        <v>12</v>
      </c>
      <c r="E47" s="34"/>
      <c r="F47" s="34">
        <f t="shared" si="1"/>
        <v>12</v>
      </c>
      <c r="G47" s="10">
        <v>12</v>
      </c>
      <c r="H47" s="34">
        <f t="shared" si="0"/>
        <v>0</v>
      </c>
      <c r="I47" s="406"/>
      <c r="J47" s="11" t="s">
        <v>1637</v>
      </c>
    </row>
    <row r="48" spans="2:10">
      <c r="B48" s="5">
        <v>42</v>
      </c>
      <c r="C48" s="6" t="s">
        <v>78</v>
      </c>
      <c r="D48" s="34">
        <f>'Kunci inggris 8INC TEKIRO'!D30:I30</f>
        <v>5</v>
      </c>
      <c r="E48" s="34"/>
      <c r="F48" s="34">
        <f t="shared" si="1"/>
        <v>5</v>
      </c>
      <c r="G48" s="10">
        <v>5</v>
      </c>
      <c r="H48" s="34">
        <f t="shared" si="0"/>
        <v>0</v>
      </c>
      <c r="I48" s="406"/>
      <c r="J48" s="11" t="s">
        <v>1764</v>
      </c>
    </row>
    <row r="49" spans="1:10">
      <c r="B49" s="5">
        <v>43</v>
      </c>
      <c r="C49" s="6" t="s">
        <v>79</v>
      </c>
      <c r="D49" s="34">
        <f>'Kunci ringpas 32 TEKIRO'!D30:I30</f>
        <v>2</v>
      </c>
      <c r="E49" s="34"/>
      <c r="F49" s="34">
        <f t="shared" si="1"/>
        <v>2</v>
      </c>
      <c r="G49" s="10">
        <v>2</v>
      </c>
      <c r="H49" s="34">
        <f t="shared" si="0"/>
        <v>0</v>
      </c>
      <c r="I49" s="406"/>
      <c r="J49" s="11" t="s">
        <v>1672</v>
      </c>
    </row>
    <row r="50" spans="1:10">
      <c r="B50" s="5">
        <v>44</v>
      </c>
      <c r="C50" s="6" t="s">
        <v>80</v>
      </c>
      <c r="D50" s="34">
        <f>'Kunci ringpas 36 TEKIRO'!D30:I30</f>
        <v>2</v>
      </c>
      <c r="E50" s="34"/>
      <c r="F50" s="34">
        <f t="shared" si="1"/>
        <v>2</v>
      </c>
      <c r="G50" s="10">
        <v>2</v>
      </c>
      <c r="H50" s="34">
        <f t="shared" si="0"/>
        <v>0</v>
      </c>
      <c r="I50" s="406"/>
      <c r="J50" s="11" t="s">
        <v>104</v>
      </c>
    </row>
    <row r="51" spans="1:10">
      <c r="B51" s="5">
        <v>45</v>
      </c>
      <c r="C51" s="6" t="s">
        <v>81</v>
      </c>
      <c r="D51" s="34">
        <f>'Kunci ringpas 41 TEKIRO'!D30:I30</f>
        <v>2</v>
      </c>
      <c r="E51" s="34"/>
      <c r="F51" s="34">
        <f t="shared" si="1"/>
        <v>2</v>
      </c>
      <c r="G51" s="10">
        <v>2</v>
      </c>
      <c r="H51" s="34">
        <f t="shared" si="0"/>
        <v>0</v>
      </c>
      <c r="I51" s="406"/>
      <c r="J51" s="11" t="s">
        <v>1743</v>
      </c>
    </row>
    <row r="52" spans="1:10">
      <c r="B52" s="5">
        <v>46</v>
      </c>
      <c r="C52" s="6" t="s">
        <v>82</v>
      </c>
      <c r="D52" s="34">
        <f>'Kunci ringpas 46 TEKIRO'!D30:I30</f>
        <v>2</v>
      </c>
      <c r="E52" s="34"/>
      <c r="F52" s="34">
        <f t="shared" si="1"/>
        <v>2</v>
      </c>
      <c r="G52" s="10">
        <v>2</v>
      </c>
      <c r="H52" s="34">
        <f t="shared" si="0"/>
        <v>0</v>
      </c>
      <c r="I52" s="406"/>
      <c r="J52" s="11"/>
    </row>
    <row r="53" spans="1:10">
      <c r="A53">
        <v>7</v>
      </c>
      <c r="B53" s="5">
        <v>47</v>
      </c>
      <c r="C53" s="6" t="s">
        <v>71</v>
      </c>
      <c r="D53" s="34">
        <f>'Kunci sock 0,5inc 32 TEKIRO'!D33:I33</f>
        <v>13</v>
      </c>
      <c r="E53" s="34"/>
      <c r="F53" s="34">
        <f t="shared" si="1"/>
        <v>13</v>
      </c>
      <c r="G53" s="10">
        <v>13</v>
      </c>
      <c r="H53" s="34">
        <f t="shared" si="0"/>
        <v>0</v>
      </c>
      <c r="I53" s="406"/>
      <c r="J53" s="11" t="s">
        <v>1656</v>
      </c>
    </row>
    <row r="54" spans="1:10">
      <c r="B54" s="5">
        <v>48</v>
      </c>
      <c r="C54" s="6" t="s">
        <v>72</v>
      </c>
      <c r="D54" s="34">
        <f>+'Kunci sock 3,4inc 36 TEKIRO'!D35:I35</f>
        <v>14</v>
      </c>
      <c r="E54" s="34"/>
      <c r="F54" s="34">
        <f t="shared" si="1"/>
        <v>14</v>
      </c>
      <c r="G54" s="10">
        <v>14</v>
      </c>
      <c r="H54" s="34">
        <f t="shared" si="0"/>
        <v>0</v>
      </c>
      <c r="I54" s="406"/>
      <c r="J54" s="11" t="s">
        <v>1676</v>
      </c>
    </row>
    <row r="55" spans="1:10">
      <c r="B55" s="5">
        <v>49</v>
      </c>
      <c r="C55" s="6" t="s">
        <v>73</v>
      </c>
      <c r="D55" s="34">
        <f>'Kunci sock 3,4inc 41 TEKIRO'!D35:I35</f>
        <v>14</v>
      </c>
      <c r="E55" s="34"/>
      <c r="F55" s="34">
        <f t="shared" si="1"/>
        <v>14</v>
      </c>
      <c r="G55" s="10">
        <v>14</v>
      </c>
      <c r="H55" s="34">
        <f t="shared" si="0"/>
        <v>0</v>
      </c>
      <c r="I55" s="406"/>
      <c r="J55" s="11" t="s">
        <v>1677</v>
      </c>
    </row>
    <row r="56" spans="1:10">
      <c r="B56" s="5">
        <v>50</v>
      </c>
      <c r="C56" s="6" t="s">
        <v>74</v>
      </c>
      <c r="D56" s="34">
        <f>'Kunci sock 3,4inc 46 TEKIRO'!D35:I35</f>
        <v>14</v>
      </c>
      <c r="E56" s="34"/>
      <c r="F56" s="34">
        <f t="shared" si="1"/>
        <v>14</v>
      </c>
      <c r="G56" s="10">
        <v>14</v>
      </c>
      <c r="H56" s="34">
        <f t="shared" si="0"/>
        <v>0</v>
      </c>
      <c r="I56" s="406"/>
      <c r="J56" s="11" t="s">
        <v>1678</v>
      </c>
    </row>
    <row r="57" spans="1:10">
      <c r="B57" s="5">
        <v>51</v>
      </c>
      <c r="C57" s="6" t="s">
        <v>83</v>
      </c>
      <c r="D57" s="34">
        <f>'OBENG(+) TEKIRO'!D30:I30</f>
        <v>3</v>
      </c>
      <c r="E57" s="34"/>
      <c r="F57" s="34">
        <f t="shared" si="1"/>
        <v>3</v>
      </c>
      <c r="G57" s="10">
        <v>3</v>
      </c>
      <c r="H57" s="34">
        <f t="shared" si="0"/>
        <v>0</v>
      </c>
      <c r="I57" s="406"/>
      <c r="J57" s="11" t="s">
        <v>1600</v>
      </c>
    </row>
    <row r="58" spans="1:10">
      <c r="B58" s="5">
        <v>52</v>
      </c>
      <c r="C58" s="6" t="s">
        <v>84</v>
      </c>
      <c r="D58" s="34">
        <f>'OBENG(-) TEKIRO'!D30:I30</f>
        <v>3</v>
      </c>
      <c r="E58" s="34"/>
      <c r="F58" s="34">
        <f t="shared" si="1"/>
        <v>3</v>
      </c>
      <c r="G58" s="10">
        <v>3</v>
      </c>
      <c r="H58" s="34">
        <f t="shared" si="0"/>
        <v>0</v>
      </c>
      <c r="I58" s="406"/>
      <c r="J58" s="11" t="s">
        <v>1600</v>
      </c>
    </row>
    <row r="59" spans="1:10">
      <c r="B59" s="5">
        <v>53</v>
      </c>
      <c r="C59" s="6" t="s">
        <v>108</v>
      </c>
      <c r="D59" s="34">
        <f>'Stang las CO2'!D44:I44</f>
        <v>20</v>
      </c>
      <c r="E59" s="34"/>
      <c r="F59" s="34">
        <f t="shared" si="1"/>
        <v>20</v>
      </c>
      <c r="G59" s="10"/>
      <c r="H59" s="34">
        <f t="shared" si="0"/>
        <v>20</v>
      </c>
      <c r="I59" s="406"/>
      <c r="J59" s="11" t="s">
        <v>1657</v>
      </c>
    </row>
    <row r="60" spans="1:10">
      <c r="B60" s="5">
        <v>54</v>
      </c>
      <c r="C60" s="6" t="s">
        <v>110</v>
      </c>
      <c r="D60" s="34" t="e">
        <f>#REF!</f>
        <v>#REF!</v>
      </c>
      <c r="E60" s="34"/>
      <c r="F60" s="34">
        <v>15</v>
      </c>
      <c r="G60" s="10">
        <v>15</v>
      </c>
      <c r="H60" s="34" t="e">
        <f t="shared" si="0"/>
        <v>#REF!</v>
      </c>
      <c r="I60" s="406"/>
      <c r="J60" s="11" t="s">
        <v>1967</v>
      </c>
    </row>
    <row r="61" spans="1:10">
      <c r="B61" s="5">
        <v>55</v>
      </c>
      <c r="C61" s="58" t="s">
        <v>1377</v>
      </c>
      <c r="D61" s="34">
        <f>'Torque-Wrench-Fattools'!D30:I30</f>
        <v>4</v>
      </c>
      <c r="E61" s="34">
        <v>2</v>
      </c>
      <c r="F61" s="34">
        <f t="shared" si="1"/>
        <v>2</v>
      </c>
      <c r="G61" s="10">
        <v>2</v>
      </c>
      <c r="H61" s="34">
        <f t="shared" si="0"/>
        <v>0</v>
      </c>
      <c r="I61" s="406"/>
      <c r="J61" s="11" t="s">
        <v>1666</v>
      </c>
    </row>
    <row r="62" spans="1:10">
      <c r="B62" s="5">
        <v>56</v>
      </c>
      <c r="C62" s="59" t="s">
        <v>113</v>
      </c>
      <c r="D62" s="34">
        <f>'Mesin Winc'!D30:I30</f>
        <v>2</v>
      </c>
      <c r="E62" s="34"/>
      <c r="F62" s="34">
        <f t="shared" si="1"/>
        <v>2</v>
      </c>
      <c r="G62" s="10"/>
      <c r="H62" s="34">
        <f t="shared" si="0"/>
        <v>2</v>
      </c>
      <c r="I62" s="406"/>
      <c r="J62" s="11" t="s">
        <v>1657</v>
      </c>
    </row>
    <row r="63" spans="1:10" ht="15.6" customHeight="1">
      <c r="B63" s="5">
        <v>57</v>
      </c>
      <c r="C63" s="59" t="s">
        <v>114</v>
      </c>
      <c r="D63" s="34">
        <f>'Mesin washer'!D30:I30</f>
        <v>1</v>
      </c>
      <c r="E63" s="34"/>
      <c r="F63" s="34">
        <f t="shared" si="1"/>
        <v>1</v>
      </c>
      <c r="G63" s="10">
        <v>1</v>
      </c>
      <c r="H63" s="34">
        <f t="shared" si="0"/>
        <v>0</v>
      </c>
      <c r="I63" s="406"/>
      <c r="J63" s="160" t="s">
        <v>1942</v>
      </c>
    </row>
    <row r="64" spans="1:10" ht="15.6" customHeight="1">
      <c r="B64" s="5">
        <v>58</v>
      </c>
      <c r="C64" s="130" t="s">
        <v>1838</v>
      </c>
      <c r="D64" s="34">
        <v>1</v>
      </c>
      <c r="E64" s="34"/>
      <c r="F64" s="34"/>
      <c r="G64" s="10"/>
      <c r="H64" s="34"/>
      <c r="I64" s="406"/>
      <c r="J64" s="160" t="s">
        <v>1845</v>
      </c>
    </row>
    <row r="65" spans="2:10" ht="15.6" customHeight="1">
      <c r="B65" s="5">
        <v>59</v>
      </c>
      <c r="C65" s="130" t="s">
        <v>1839</v>
      </c>
      <c r="D65" s="34">
        <v>2</v>
      </c>
      <c r="E65" s="34"/>
      <c r="F65" s="34"/>
      <c r="G65" s="10"/>
      <c r="H65" s="34"/>
      <c r="I65" s="406"/>
      <c r="J65" s="160" t="s">
        <v>1845</v>
      </c>
    </row>
    <row r="66" spans="2:10" ht="15.6" customHeight="1">
      <c r="B66" s="5">
        <v>60</v>
      </c>
      <c r="C66" s="130" t="s">
        <v>1840</v>
      </c>
      <c r="D66" s="34">
        <v>2</v>
      </c>
      <c r="E66" s="34"/>
      <c r="F66" s="34"/>
      <c r="G66" s="10"/>
      <c r="H66" s="34"/>
      <c r="I66" s="406"/>
      <c r="J66" s="160" t="s">
        <v>1845</v>
      </c>
    </row>
    <row r="67" spans="2:10" ht="15.6" customHeight="1">
      <c r="B67" s="5">
        <v>61</v>
      </c>
      <c r="C67" s="130" t="s">
        <v>1841</v>
      </c>
      <c r="D67" s="34">
        <v>1</v>
      </c>
      <c r="E67" s="34"/>
      <c r="F67" s="34"/>
      <c r="G67" s="10"/>
      <c r="H67" s="34"/>
      <c r="I67" s="406"/>
      <c r="J67" s="160" t="s">
        <v>1845</v>
      </c>
    </row>
    <row r="68" spans="2:10" ht="15.6" customHeight="1">
      <c r="B68" s="5">
        <v>62</v>
      </c>
      <c r="C68" s="130" t="s">
        <v>1842</v>
      </c>
      <c r="D68" s="34">
        <v>1</v>
      </c>
      <c r="E68" s="34"/>
      <c r="F68" s="34"/>
      <c r="G68" s="10"/>
      <c r="H68" s="34"/>
      <c r="I68" s="406"/>
      <c r="J68" s="160" t="s">
        <v>1845</v>
      </c>
    </row>
    <row r="69" spans="2:10" ht="15.6" customHeight="1">
      <c r="B69" s="5">
        <v>63</v>
      </c>
      <c r="C69" s="130" t="s">
        <v>1843</v>
      </c>
      <c r="D69" s="34">
        <v>2</v>
      </c>
      <c r="E69" s="34"/>
      <c r="F69" s="34"/>
      <c r="G69" s="10"/>
      <c r="H69" s="34"/>
      <c r="I69" s="406"/>
      <c r="J69" s="160" t="s">
        <v>1845</v>
      </c>
    </row>
    <row r="70" spans="2:10" ht="15.6" customHeight="1">
      <c r="B70" s="5">
        <v>64</v>
      </c>
      <c r="C70" s="130" t="s">
        <v>1844</v>
      </c>
      <c r="D70" s="34">
        <v>2</v>
      </c>
      <c r="E70" s="34"/>
      <c r="F70" s="34"/>
      <c r="G70" s="10"/>
      <c r="H70" s="34"/>
      <c r="I70" s="406"/>
      <c r="J70" s="160" t="s">
        <v>1845</v>
      </c>
    </row>
    <row r="71" spans="2:10" ht="15.6" customHeight="1">
      <c r="B71" s="5">
        <v>65</v>
      </c>
      <c r="C71" s="130" t="s">
        <v>1846</v>
      </c>
      <c r="D71" s="34">
        <v>2</v>
      </c>
      <c r="E71" s="34"/>
      <c r="F71" s="34"/>
      <c r="G71" s="10"/>
      <c r="H71" s="34"/>
      <c r="I71" s="406"/>
      <c r="J71" s="160" t="s">
        <v>1851</v>
      </c>
    </row>
    <row r="72" spans="2:10" ht="15.6" customHeight="1">
      <c r="B72" s="5">
        <v>66</v>
      </c>
      <c r="C72" s="130" t="s">
        <v>1847</v>
      </c>
      <c r="D72" s="34">
        <v>2</v>
      </c>
      <c r="E72" s="34"/>
      <c r="F72" s="34"/>
      <c r="G72" s="10"/>
      <c r="H72" s="34"/>
      <c r="I72" s="406"/>
      <c r="J72" s="160" t="s">
        <v>1851</v>
      </c>
    </row>
    <row r="73" spans="2:10" ht="15.6" customHeight="1">
      <c r="B73" s="5">
        <v>67</v>
      </c>
      <c r="C73" s="130" t="s">
        <v>1848</v>
      </c>
      <c r="D73" s="34">
        <v>1</v>
      </c>
      <c r="E73" s="34"/>
      <c r="F73" s="34"/>
      <c r="G73" s="10"/>
      <c r="H73" s="34"/>
      <c r="I73" s="406"/>
      <c r="J73" s="160" t="s">
        <v>1851</v>
      </c>
    </row>
    <row r="74" spans="2:10" ht="15.6" customHeight="1">
      <c r="B74" s="5">
        <v>68</v>
      </c>
      <c r="C74" s="130" t="s">
        <v>1849</v>
      </c>
      <c r="D74" s="34">
        <v>1</v>
      </c>
      <c r="E74" s="34"/>
      <c r="F74" s="34"/>
      <c r="G74" s="10"/>
      <c r="H74" s="34"/>
      <c r="I74" s="406"/>
      <c r="J74" s="160" t="s">
        <v>1851</v>
      </c>
    </row>
    <row r="75" spans="2:10" ht="15.6" customHeight="1">
      <c r="B75" s="5">
        <v>69</v>
      </c>
      <c r="C75" s="130" t="s">
        <v>1850</v>
      </c>
      <c r="D75" s="34">
        <v>2</v>
      </c>
      <c r="E75" s="34"/>
      <c r="F75" s="34"/>
      <c r="G75" s="10"/>
      <c r="H75" s="34"/>
      <c r="I75" s="406"/>
      <c r="J75" s="160" t="s">
        <v>1851</v>
      </c>
    </row>
    <row r="76" spans="2:10">
      <c r="B76" s="5">
        <v>70</v>
      </c>
      <c r="C76" s="130" t="s">
        <v>1604</v>
      </c>
      <c r="D76" s="34" t="e">
        <f>#REF!</f>
        <v>#REF!</v>
      </c>
      <c r="E76" s="34"/>
      <c r="F76" s="34" t="e">
        <f t="shared" si="1"/>
        <v>#REF!</v>
      </c>
      <c r="G76" s="10">
        <v>1</v>
      </c>
      <c r="H76" s="34" t="e">
        <f t="shared" ref="H76:H90" si="2">D76-E76-G76</f>
        <v>#REF!</v>
      </c>
      <c r="I76" s="406"/>
      <c r="J76" s="11" t="s">
        <v>1645</v>
      </c>
    </row>
    <row r="77" spans="2:10">
      <c r="B77" s="5">
        <v>71</v>
      </c>
      <c r="C77" s="130" t="s">
        <v>1606</v>
      </c>
      <c r="D77" s="34" t="e">
        <f>#REF!</f>
        <v>#REF!</v>
      </c>
      <c r="E77" s="34"/>
      <c r="F77" s="34" t="e">
        <f t="shared" si="1"/>
        <v>#REF!</v>
      </c>
      <c r="G77" s="10">
        <v>2</v>
      </c>
      <c r="H77" s="34" t="e">
        <f t="shared" si="2"/>
        <v>#REF!</v>
      </c>
      <c r="I77" s="406"/>
      <c r="J77" s="11" t="s">
        <v>1645</v>
      </c>
    </row>
    <row r="78" spans="2:10">
      <c r="B78" s="5">
        <v>72</v>
      </c>
      <c r="C78" s="130" t="s">
        <v>1608</v>
      </c>
      <c r="D78" s="34" t="e">
        <f>#REF!</f>
        <v>#REF!</v>
      </c>
      <c r="E78" s="34"/>
      <c r="F78" s="34" t="e">
        <f t="shared" si="1"/>
        <v>#REF!</v>
      </c>
      <c r="G78" s="10">
        <v>1</v>
      </c>
      <c r="H78" s="34" t="e">
        <f t="shared" si="2"/>
        <v>#REF!</v>
      </c>
      <c r="I78" s="406"/>
      <c r="J78" s="11" t="s">
        <v>1645</v>
      </c>
    </row>
    <row r="79" spans="2:10">
      <c r="B79" s="5">
        <v>73</v>
      </c>
      <c r="C79" s="130" t="s">
        <v>1610</v>
      </c>
      <c r="D79" s="34" t="e">
        <f>#REF!</f>
        <v>#REF!</v>
      </c>
      <c r="E79" s="34"/>
      <c r="F79" s="34" t="e">
        <f t="shared" si="1"/>
        <v>#REF!</v>
      </c>
      <c r="G79" s="10">
        <v>1</v>
      </c>
      <c r="H79" s="34" t="e">
        <f t="shared" si="2"/>
        <v>#REF!</v>
      </c>
      <c r="I79" s="406"/>
      <c r="J79" s="11" t="s">
        <v>1622</v>
      </c>
    </row>
    <row r="80" spans="2:10">
      <c r="B80" s="5">
        <v>74</v>
      </c>
      <c r="C80" s="130" t="s">
        <v>1616</v>
      </c>
      <c r="D80" s="34">
        <f>'Lampu-Sorot-Light-1000W Besar'!D31:I31</f>
        <v>5</v>
      </c>
      <c r="E80" s="34">
        <v>3</v>
      </c>
      <c r="F80" s="34">
        <f t="shared" si="1"/>
        <v>2</v>
      </c>
      <c r="G80" s="10">
        <v>2</v>
      </c>
      <c r="H80" s="34">
        <f t="shared" si="2"/>
        <v>0</v>
      </c>
      <c r="I80" s="406"/>
      <c r="J80" s="11" t="s">
        <v>1657</v>
      </c>
    </row>
    <row r="81" spans="2:10">
      <c r="B81" s="5">
        <v>75</v>
      </c>
      <c r="C81" s="130" t="s">
        <v>1617</v>
      </c>
      <c r="D81" s="34">
        <f>'Lampu-Sorot-Light-1000W Kecil'!D31:I31</f>
        <v>3</v>
      </c>
      <c r="E81" s="34"/>
      <c r="F81" s="34">
        <f t="shared" si="1"/>
        <v>3</v>
      </c>
      <c r="G81" s="10">
        <v>3</v>
      </c>
      <c r="H81" s="34">
        <f t="shared" si="2"/>
        <v>0</v>
      </c>
      <c r="I81" s="406"/>
      <c r="J81" s="11" t="s">
        <v>1657</v>
      </c>
    </row>
    <row r="82" spans="2:10">
      <c r="B82" s="5">
        <v>76</v>
      </c>
      <c r="C82" s="130" t="s">
        <v>1658</v>
      </c>
      <c r="D82" s="34">
        <f>'Lampu-Sorot-Light-200W Bulat'!D31:I31</f>
        <v>20</v>
      </c>
      <c r="E82" s="34"/>
      <c r="F82" s="34">
        <f t="shared" si="1"/>
        <v>20</v>
      </c>
      <c r="G82" s="10">
        <v>10</v>
      </c>
      <c r="H82" s="34">
        <f t="shared" si="2"/>
        <v>10</v>
      </c>
      <c r="I82" s="406"/>
      <c r="J82" s="11" t="s">
        <v>1659</v>
      </c>
    </row>
    <row r="83" spans="2:10">
      <c r="B83" s="5">
        <v>77</v>
      </c>
      <c r="C83" s="58" t="s">
        <v>1337</v>
      </c>
      <c r="D83" s="34">
        <f>'Mesin-Oven-Kawat-Las'!D31:I31</f>
        <v>1</v>
      </c>
      <c r="E83" s="34"/>
      <c r="F83" s="34">
        <f t="shared" si="1"/>
        <v>1</v>
      </c>
      <c r="G83" s="10">
        <v>1</v>
      </c>
      <c r="H83" s="34">
        <f t="shared" si="2"/>
        <v>0</v>
      </c>
      <c r="I83" s="406"/>
      <c r="J83" s="11" t="s">
        <v>111</v>
      </c>
    </row>
    <row r="84" spans="2:10">
      <c r="B84" s="5">
        <v>78</v>
      </c>
      <c r="C84" s="144" t="s">
        <v>1652</v>
      </c>
      <c r="D84" s="145">
        <f>'Toilet Portable'!D30</f>
        <v>2</v>
      </c>
      <c r="E84" s="145"/>
      <c r="F84" s="34">
        <f>D84-E84</f>
        <v>2</v>
      </c>
      <c r="G84" s="10">
        <v>2</v>
      </c>
      <c r="H84" s="34">
        <f t="shared" si="2"/>
        <v>0</v>
      </c>
      <c r="I84" s="407"/>
      <c r="J84" s="147" t="s">
        <v>1653</v>
      </c>
    </row>
    <row r="85" spans="2:10">
      <c r="B85" s="5">
        <v>79</v>
      </c>
      <c r="C85" s="6" t="s">
        <v>1669</v>
      </c>
      <c r="D85" s="145" t="e">
        <f>#REF!</f>
        <v>#REF!</v>
      </c>
      <c r="E85" s="145"/>
      <c r="F85" s="34" t="e">
        <f>D85-E85</f>
        <v>#REF!</v>
      </c>
      <c r="G85" s="10"/>
      <c r="H85" s="34" t="e">
        <f t="shared" si="2"/>
        <v>#REF!</v>
      </c>
      <c r="I85" s="407"/>
      <c r="J85" s="147" t="s">
        <v>1657</v>
      </c>
    </row>
    <row r="86" spans="2:10">
      <c r="B86" s="5">
        <v>80</v>
      </c>
      <c r="C86" s="6" t="s">
        <v>1744</v>
      </c>
      <c r="D86" s="145">
        <v>3</v>
      </c>
      <c r="E86" s="145"/>
      <c r="F86" s="145"/>
      <c r="G86" s="146"/>
      <c r="H86" s="34">
        <f t="shared" si="2"/>
        <v>3</v>
      </c>
      <c r="I86" s="407"/>
      <c r="J86" s="147"/>
    </row>
    <row r="87" spans="2:10">
      <c r="B87" s="5">
        <v>81</v>
      </c>
      <c r="C87" s="6" t="s">
        <v>1745</v>
      </c>
      <c r="D87" s="145">
        <v>7</v>
      </c>
      <c r="E87" s="145"/>
      <c r="F87" s="145"/>
      <c r="G87" s="146">
        <v>7</v>
      </c>
      <c r="H87" s="34">
        <f t="shared" si="2"/>
        <v>0</v>
      </c>
      <c r="I87" s="407"/>
      <c r="J87" s="147" t="s">
        <v>1773</v>
      </c>
    </row>
    <row r="88" spans="2:10">
      <c r="B88" s="5">
        <v>82</v>
      </c>
      <c r="C88" s="6" t="s">
        <v>1746</v>
      </c>
      <c r="D88" s="145">
        <v>20</v>
      </c>
      <c r="E88" s="145"/>
      <c r="F88" s="145"/>
      <c r="G88" s="146">
        <v>20</v>
      </c>
      <c r="H88" s="34">
        <f t="shared" si="2"/>
        <v>0</v>
      </c>
      <c r="I88" s="407"/>
      <c r="J88" s="147"/>
    </row>
    <row r="89" spans="2:10">
      <c r="B89" s="5">
        <v>83</v>
      </c>
      <c r="C89" s="6" t="s">
        <v>1747</v>
      </c>
      <c r="D89" s="145">
        <v>5</v>
      </c>
      <c r="E89" s="145"/>
      <c r="F89" s="145"/>
      <c r="G89" s="146"/>
      <c r="H89" s="34">
        <f t="shared" si="2"/>
        <v>5</v>
      </c>
      <c r="I89" s="407"/>
      <c r="J89" s="147"/>
    </row>
    <row r="90" spans="2:10" ht="15.75" thickBot="1">
      <c r="B90" s="171"/>
      <c r="C90" s="8"/>
      <c r="D90" s="172"/>
      <c r="E90" s="172"/>
      <c r="F90" s="172"/>
      <c r="G90" s="9"/>
      <c r="H90" s="174">
        <f t="shared" si="2"/>
        <v>0</v>
      </c>
      <c r="I90" s="408"/>
      <c r="J90" s="12"/>
    </row>
    <row r="91" spans="2:10">
      <c r="B91" s="167"/>
      <c r="C91" s="144" t="s">
        <v>1756</v>
      </c>
      <c r="D91" s="168">
        <v>11</v>
      </c>
      <c r="E91" s="168"/>
      <c r="F91" s="168"/>
      <c r="G91" s="169"/>
      <c r="H91" s="168"/>
      <c r="I91" s="384"/>
      <c r="J91" s="170" t="s">
        <v>1931</v>
      </c>
    </row>
    <row r="92" spans="2:10">
      <c r="B92" s="165"/>
      <c r="C92" s="166" t="s">
        <v>1757</v>
      </c>
      <c r="D92" s="145">
        <v>7</v>
      </c>
      <c r="E92" s="145"/>
      <c r="F92" s="145"/>
      <c r="G92" s="146"/>
      <c r="H92" s="145"/>
      <c r="I92" s="407"/>
      <c r="J92" s="147" t="s">
        <v>1929</v>
      </c>
    </row>
    <row r="93" spans="2:10">
      <c r="B93" s="165"/>
      <c r="C93" s="166" t="s">
        <v>1758</v>
      </c>
      <c r="D93" s="145">
        <v>2</v>
      </c>
      <c r="E93" s="145"/>
      <c r="F93" s="145"/>
      <c r="G93" s="146"/>
      <c r="H93" s="145"/>
      <c r="I93" s="407"/>
      <c r="J93" s="147" t="s">
        <v>1956</v>
      </c>
    </row>
    <row r="94" spans="2:10" ht="27" customHeight="1">
      <c r="B94" s="165"/>
      <c r="C94" s="233" t="s">
        <v>1759</v>
      </c>
      <c r="D94" s="145">
        <v>5</v>
      </c>
      <c r="E94" s="145"/>
      <c r="F94" s="145"/>
      <c r="G94" s="146"/>
      <c r="H94" s="145"/>
      <c r="I94" s="407"/>
      <c r="J94" s="241" t="s">
        <v>1932</v>
      </c>
    </row>
    <row r="95" spans="2:10">
      <c r="B95" s="165"/>
      <c r="C95" s="166" t="s">
        <v>1761</v>
      </c>
      <c r="D95" s="145">
        <v>1</v>
      </c>
      <c r="E95" s="145"/>
      <c r="F95" s="145"/>
      <c r="G95" s="146"/>
      <c r="H95" s="145"/>
      <c r="I95" s="407"/>
      <c r="J95" s="147"/>
    </row>
    <row r="96" spans="2:10">
      <c r="B96" s="165"/>
      <c r="C96" s="166" t="s">
        <v>1760</v>
      </c>
      <c r="D96" s="145">
        <v>1</v>
      </c>
      <c r="E96" s="145"/>
      <c r="F96" s="145"/>
      <c r="G96" s="146"/>
      <c r="H96" s="145"/>
      <c r="I96" s="407"/>
      <c r="J96" s="147" t="s">
        <v>1936</v>
      </c>
    </row>
    <row r="97" spans="2:10">
      <c r="B97" s="165"/>
      <c r="C97" s="166" t="s">
        <v>1760</v>
      </c>
      <c r="D97" s="145">
        <v>1</v>
      </c>
      <c r="E97" s="145"/>
      <c r="F97" s="145"/>
      <c r="G97" s="146"/>
      <c r="H97" s="145"/>
      <c r="I97" s="407"/>
      <c r="J97" s="147"/>
    </row>
    <row r="98" spans="2:10">
      <c r="B98" s="165"/>
      <c r="C98" s="166" t="s">
        <v>1760</v>
      </c>
      <c r="D98" s="145">
        <v>1</v>
      </c>
      <c r="E98" s="145"/>
      <c r="F98" s="145"/>
      <c r="G98" s="146"/>
      <c r="H98" s="145"/>
      <c r="I98" s="407"/>
      <c r="J98" s="147"/>
    </row>
    <row r="99" spans="2:10">
      <c r="B99" s="165"/>
      <c r="C99" s="166" t="s">
        <v>1760</v>
      </c>
      <c r="D99" s="145">
        <v>1</v>
      </c>
      <c r="E99" s="145"/>
      <c r="F99" s="145"/>
      <c r="G99" s="146"/>
      <c r="H99" s="145"/>
      <c r="I99" s="407"/>
      <c r="J99" s="147"/>
    </row>
    <row r="100" spans="2:10">
      <c r="B100" s="165"/>
      <c r="C100" s="166" t="s">
        <v>1760</v>
      </c>
      <c r="D100" s="145">
        <v>1</v>
      </c>
      <c r="E100" s="145"/>
      <c r="F100" s="145"/>
      <c r="G100" s="146"/>
      <c r="H100" s="145"/>
      <c r="I100" s="407"/>
      <c r="J100" s="147"/>
    </row>
    <row r="101" spans="2:10">
      <c r="B101" s="165"/>
      <c r="C101" s="166" t="s">
        <v>1957</v>
      </c>
      <c r="D101" s="145"/>
      <c r="E101" s="145"/>
      <c r="F101" s="145"/>
      <c r="G101" s="146"/>
      <c r="H101" s="145"/>
      <c r="I101" s="407"/>
      <c r="J101" s="147"/>
    </row>
    <row r="102" spans="2:10">
      <c r="B102" s="165"/>
      <c r="C102" s="166"/>
      <c r="D102" s="145"/>
      <c r="E102" s="145"/>
      <c r="F102" s="145"/>
      <c r="G102" s="146"/>
      <c r="H102" s="145"/>
      <c r="I102" s="407"/>
      <c r="J102" s="147"/>
    </row>
    <row r="103" spans="2:10">
      <c r="B103" s="165"/>
      <c r="C103" s="166"/>
      <c r="D103" s="145"/>
      <c r="E103" s="145"/>
      <c r="F103" s="145"/>
      <c r="G103" s="146"/>
      <c r="H103" s="145"/>
      <c r="I103" s="407"/>
      <c r="J103" s="147"/>
    </row>
    <row r="104" spans="2:10">
      <c r="B104" s="165"/>
      <c r="C104" s="166"/>
      <c r="D104" s="145"/>
      <c r="E104" s="145"/>
      <c r="F104" s="145"/>
      <c r="G104" s="146"/>
      <c r="H104" s="145"/>
      <c r="I104" s="407"/>
      <c r="J104" s="147"/>
    </row>
    <row r="105" spans="2:10">
      <c r="B105" s="165"/>
      <c r="C105" s="166"/>
      <c r="D105" s="145"/>
      <c r="E105" s="145"/>
      <c r="F105" s="145"/>
      <c r="G105" s="146"/>
      <c r="H105" s="145"/>
      <c r="I105" s="407"/>
      <c r="J105" s="147"/>
    </row>
    <row r="106" spans="2:10">
      <c r="B106" s="165"/>
      <c r="C106" s="166"/>
      <c r="D106" s="145"/>
      <c r="E106" s="145"/>
      <c r="F106" s="145"/>
      <c r="G106" s="146"/>
      <c r="H106" s="145"/>
      <c r="I106" s="407"/>
      <c r="J106" s="147"/>
    </row>
    <row r="107" spans="2:10" ht="15.75" thickBot="1">
      <c r="B107" s="7"/>
      <c r="C107" s="8"/>
      <c r="D107" s="9"/>
      <c r="E107" s="9"/>
      <c r="F107" s="9"/>
      <c r="G107" s="9"/>
      <c r="H107" s="9"/>
      <c r="I107" s="409"/>
      <c r="J107" s="12"/>
    </row>
  </sheetData>
  <mergeCells count="10">
    <mergeCell ref="J4:J5"/>
    <mergeCell ref="B2:H2"/>
    <mergeCell ref="B4:B5"/>
    <mergeCell ref="C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3:T40"/>
  <sheetViews>
    <sheetView topLeftCell="A11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2139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1692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28.5">
      <c r="A16" s="152">
        <v>1</v>
      </c>
      <c r="B16" s="287">
        <v>45288</v>
      </c>
      <c r="C16" s="266" t="s">
        <v>1661</v>
      </c>
      <c r="D16" s="266">
        <v>7</v>
      </c>
      <c r="E16" s="265"/>
      <c r="F16" s="280">
        <v>1</v>
      </c>
      <c r="G16" s="280"/>
      <c r="H16" s="268">
        <v>45352</v>
      </c>
      <c r="I16" s="261" t="s">
        <v>2164</v>
      </c>
      <c r="J16" s="278"/>
      <c r="K16" s="277"/>
      <c r="L16" s="283"/>
    </row>
    <row r="17" spans="1:12" ht="15.75">
      <c r="A17" s="152">
        <v>2</v>
      </c>
      <c r="B17" s="290">
        <v>45346</v>
      </c>
      <c r="C17" s="302" t="s">
        <v>2102</v>
      </c>
      <c r="D17" s="302">
        <v>3</v>
      </c>
      <c r="E17" s="265"/>
      <c r="F17" s="280">
        <v>2</v>
      </c>
      <c r="G17" s="280"/>
      <c r="H17" s="268">
        <v>45369</v>
      </c>
      <c r="I17" s="261" t="s">
        <v>2154</v>
      </c>
      <c r="J17" s="278"/>
      <c r="K17" s="277"/>
      <c r="L17" s="283"/>
    </row>
    <row r="18" spans="1:12" ht="15.75">
      <c r="A18" s="152">
        <v>3</v>
      </c>
      <c r="B18" s="289">
        <v>45352</v>
      </c>
      <c r="C18" s="297" t="s">
        <v>2102</v>
      </c>
      <c r="D18" s="266">
        <v>5</v>
      </c>
      <c r="E18" s="265"/>
      <c r="F18" s="280">
        <v>2</v>
      </c>
      <c r="G18" s="258"/>
      <c r="H18" s="268">
        <v>45360</v>
      </c>
      <c r="I18" s="260" t="s">
        <v>2169</v>
      </c>
      <c r="J18" s="278"/>
      <c r="K18" s="260"/>
      <c r="L18" s="260"/>
    </row>
    <row r="19" spans="1:12" ht="15.75">
      <c r="A19" s="152">
        <v>4</v>
      </c>
      <c r="B19" s="290">
        <v>45352</v>
      </c>
      <c r="C19" s="302" t="s">
        <v>2102</v>
      </c>
      <c r="D19" s="275">
        <v>5</v>
      </c>
      <c r="E19" s="262"/>
      <c r="F19" s="280">
        <v>1</v>
      </c>
      <c r="G19" s="258"/>
      <c r="H19" s="268">
        <v>45374</v>
      </c>
      <c r="I19" s="260" t="s">
        <v>2171</v>
      </c>
      <c r="J19" s="260"/>
      <c r="K19" s="260"/>
      <c r="L19" s="260"/>
    </row>
    <row r="20" spans="1:12" ht="15.75">
      <c r="A20" s="152">
        <v>5</v>
      </c>
      <c r="B20" s="289">
        <v>45366</v>
      </c>
      <c r="C20" s="266" t="s">
        <v>2079</v>
      </c>
      <c r="D20" s="266">
        <v>10</v>
      </c>
      <c r="E20" s="262"/>
      <c r="F20" s="280">
        <v>1</v>
      </c>
      <c r="G20" s="258"/>
      <c r="H20" s="268">
        <v>45370</v>
      </c>
      <c r="I20" s="260" t="s">
        <v>2172</v>
      </c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>
        <v>1</v>
      </c>
      <c r="G21" s="258"/>
      <c r="H21" s="268">
        <v>45369</v>
      </c>
      <c r="I21" s="260" t="s">
        <v>2189</v>
      </c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>
        <v>1</v>
      </c>
      <c r="G22" s="258"/>
      <c r="H22" s="268">
        <v>45350</v>
      </c>
      <c r="I22" s="260" t="s">
        <v>2190</v>
      </c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>
        <v>1</v>
      </c>
      <c r="G23" s="258"/>
      <c r="H23" s="268">
        <v>45350</v>
      </c>
      <c r="I23" s="260" t="s">
        <v>1673</v>
      </c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>
        <v>1</v>
      </c>
      <c r="G24" s="258"/>
      <c r="H24" s="268">
        <v>45368</v>
      </c>
      <c r="I24" s="260" t="s">
        <v>2218</v>
      </c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>
        <v>1</v>
      </c>
      <c r="G25" s="258"/>
      <c r="H25" s="268">
        <v>45374</v>
      </c>
      <c r="I25" s="260" t="s">
        <v>2171</v>
      </c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30</v>
      </c>
      <c r="E40" s="258">
        <f>SUM(E16:E39)</f>
        <v>0</v>
      </c>
      <c r="F40" s="258">
        <f>SUM(F16:F39)</f>
        <v>12</v>
      </c>
      <c r="G40" s="260">
        <f>D40-E40-F40</f>
        <v>18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3:T40"/>
  <sheetViews>
    <sheetView topLeftCell="A7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2168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1692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15.75">
      <c r="A16" s="152">
        <v>1</v>
      </c>
      <c r="B16" s="289">
        <v>45352</v>
      </c>
      <c r="C16" s="297" t="s">
        <v>2102</v>
      </c>
      <c r="D16" s="266">
        <v>5</v>
      </c>
      <c r="E16" s="265"/>
      <c r="F16" s="280">
        <v>2</v>
      </c>
      <c r="G16" s="280"/>
      <c r="H16" s="268">
        <v>45360</v>
      </c>
      <c r="I16" s="261" t="s">
        <v>2166</v>
      </c>
      <c r="J16" s="278"/>
      <c r="K16" s="277"/>
      <c r="L16" s="283"/>
    </row>
    <row r="17" spans="1:12" ht="15.75">
      <c r="A17" s="152">
        <v>2</v>
      </c>
      <c r="B17" s="290"/>
      <c r="C17" s="302"/>
      <c r="D17" s="302"/>
      <c r="E17" s="265"/>
      <c r="F17" s="280">
        <v>1</v>
      </c>
      <c r="G17" s="280"/>
      <c r="H17" s="268">
        <v>45353</v>
      </c>
      <c r="I17" s="261" t="s">
        <v>1949</v>
      </c>
      <c r="J17" s="278"/>
      <c r="K17" s="277"/>
      <c r="L17" s="283"/>
    </row>
    <row r="18" spans="1:12" ht="15.75">
      <c r="A18" s="152">
        <v>3</v>
      </c>
      <c r="B18" s="289"/>
      <c r="C18" s="297"/>
      <c r="D18" s="266"/>
      <c r="E18" s="265"/>
      <c r="F18" s="280">
        <v>1</v>
      </c>
      <c r="G18" s="258"/>
      <c r="H18" s="268">
        <v>45362</v>
      </c>
      <c r="I18" s="260" t="s">
        <v>2199</v>
      </c>
      <c r="J18" s="278"/>
      <c r="K18" s="260"/>
      <c r="L18" s="260"/>
    </row>
    <row r="19" spans="1:12" ht="15.75">
      <c r="A19" s="152">
        <v>4</v>
      </c>
      <c r="B19" s="290"/>
      <c r="C19" s="302"/>
      <c r="D19" s="275"/>
      <c r="E19" s="262"/>
      <c r="F19" s="280">
        <v>1</v>
      </c>
      <c r="G19" s="258"/>
      <c r="H19" s="268">
        <v>45347</v>
      </c>
      <c r="I19" s="260" t="s">
        <v>2209</v>
      </c>
      <c r="J19" s="260"/>
      <c r="K19" s="260"/>
      <c r="L19" s="260"/>
    </row>
    <row r="20" spans="1:12" ht="15.75">
      <c r="A20" s="152">
        <v>5</v>
      </c>
      <c r="B20" s="289"/>
      <c r="C20" s="266"/>
      <c r="D20" s="266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5</v>
      </c>
      <c r="E40" s="258">
        <f>SUM(E16:E39)</f>
        <v>0</v>
      </c>
      <c r="F40" s="258">
        <f>SUM(F16:F39)</f>
        <v>5</v>
      </c>
      <c r="G40" s="260">
        <f>D40-E40-F40</f>
        <v>0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3:T40"/>
  <sheetViews>
    <sheetView topLeftCell="A3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2150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28.5">
      <c r="A16" s="152">
        <v>1</v>
      </c>
      <c r="B16" s="287">
        <v>45278</v>
      </c>
      <c r="C16" s="266" t="s">
        <v>2090</v>
      </c>
      <c r="D16" s="266">
        <v>2</v>
      </c>
      <c r="E16" s="265"/>
      <c r="F16" s="280">
        <v>1</v>
      </c>
      <c r="G16" s="280"/>
      <c r="H16" s="268">
        <v>45350</v>
      </c>
      <c r="I16" s="261" t="s">
        <v>1673</v>
      </c>
      <c r="J16" s="278"/>
      <c r="K16" s="277"/>
      <c r="L16" s="283"/>
    </row>
    <row r="17" spans="1:12" ht="15.75">
      <c r="A17" s="152">
        <v>2</v>
      </c>
      <c r="B17" s="288">
        <v>45345</v>
      </c>
      <c r="C17" s="275" t="s">
        <v>2102</v>
      </c>
      <c r="D17" s="275">
        <v>3</v>
      </c>
      <c r="E17" s="265"/>
      <c r="F17" s="280"/>
      <c r="G17" s="280"/>
      <c r="H17" s="268"/>
      <c r="I17" s="261"/>
      <c r="J17" s="278"/>
      <c r="K17" s="277"/>
      <c r="L17" s="283"/>
    </row>
    <row r="18" spans="1:12" ht="15.75">
      <c r="A18" s="152">
        <v>3</v>
      </c>
      <c r="B18" s="287">
        <v>45345</v>
      </c>
      <c r="C18" s="266" t="s">
        <v>2102</v>
      </c>
      <c r="D18" s="266">
        <v>2</v>
      </c>
      <c r="E18" s="265"/>
      <c r="F18" s="280"/>
      <c r="G18" s="258"/>
      <c r="H18" s="268"/>
      <c r="I18" s="260"/>
      <c r="J18" s="278"/>
      <c r="K18" s="260"/>
      <c r="L18" s="260"/>
    </row>
    <row r="19" spans="1:12" ht="15.75">
      <c r="A19" s="152">
        <v>4</v>
      </c>
      <c r="B19" s="290">
        <v>45348</v>
      </c>
      <c r="C19" s="302" t="s">
        <v>2102</v>
      </c>
      <c r="D19" s="275">
        <v>3</v>
      </c>
      <c r="E19" s="262"/>
      <c r="F19" s="280"/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299"/>
      <c r="C20" s="275"/>
      <c r="D20" s="275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10</v>
      </c>
      <c r="E40" s="258">
        <f>SUM(E16:E39)</f>
        <v>0</v>
      </c>
      <c r="F40" s="258">
        <f>SUM(F16:F39)</f>
        <v>1</v>
      </c>
      <c r="G40" s="260">
        <f>D40-E40-F40</f>
        <v>9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3:T40"/>
  <sheetViews>
    <sheetView topLeftCell="A3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2143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1692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28.5">
      <c r="A16" s="152">
        <v>1</v>
      </c>
      <c r="B16" s="287">
        <v>45278</v>
      </c>
      <c r="C16" s="266" t="s">
        <v>2090</v>
      </c>
      <c r="D16" s="266">
        <v>2</v>
      </c>
      <c r="E16" s="265"/>
      <c r="F16" s="280"/>
      <c r="G16" s="280"/>
      <c r="H16" s="268"/>
      <c r="I16" s="261"/>
      <c r="J16" s="278"/>
      <c r="K16" s="277"/>
      <c r="L16" s="283"/>
    </row>
    <row r="17" spans="1:12" ht="15.75">
      <c r="A17" s="152">
        <v>2</v>
      </c>
      <c r="B17" s="288">
        <v>45345</v>
      </c>
      <c r="C17" s="275" t="s">
        <v>2102</v>
      </c>
      <c r="D17" s="275">
        <v>3</v>
      </c>
      <c r="E17" s="265"/>
      <c r="F17" s="280"/>
      <c r="G17" s="280"/>
      <c r="H17" s="268"/>
      <c r="I17" s="261"/>
      <c r="J17" s="278"/>
      <c r="K17" s="277"/>
      <c r="L17" s="283"/>
    </row>
    <row r="18" spans="1:12" ht="15.75">
      <c r="A18" s="152">
        <v>3</v>
      </c>
      <c r="B18" s="287">
        <v>45345</v>
      </c>
      <c r="C18" s="266" t="s">
        <v>2102</v>
      </c>
      <c r="D18" s="266">
        <v>1</v>
      </c>
      <c r="E18" s="265"/>
      <c r="F18" s="280"/>
      <c r="G18" s="258"/>
      <c r="H18" s="268"/>
      <c r="I18" s="260"/>
      <c r="J18" s="278"/>
      <c r="K18" s="260"/>
      <c r="L18" s="260"/>
    </row>
    <row r="19" spans="1:12" ht="15.75">
      <c r="A19" s="152">
        <v>4</v>
      </c>
      <c r="B19" s="290">
        <v>45346</v>
      </c>
      <c r="C19" s="302" t="s">
        <v>2102</v>
      </c>
      <c r="D19" s="302">
        <v>6</v>
      </c>
      <c r="E19" s="262"/>
      <c r="F19" s="280"/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299"/>
      <c r="C20" s="275"/>
      <c r="D20" s="275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12</v>
      </c>
      <c r="E40" s="258">
        <f>SUM(E16:E39)</f>
        <v>0</v>
      </c>
      <c r="F40" s="258">
        <f>SUM(F16:F39)</f>
        <v>0</v>
      </c>
      <c r="G40" s="260">
        <f>D40-E40-F40</f>
        <v>12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3:T40"/>
  <sheetViews>
    <sheetView topLeftCell="A11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2138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1692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28.5">
      <c r="A16" s="152">
        <v>1</v>
      </c>
      <c r="B16" s="287">
        <v>45278</v>
      </c>
      <c r="C16" s="266" t="s">
        <v>2090</v>
      </c>
      <c r="D16" s="266">
        <v>2</v>
      </c>
      <c r="E16" s="265"/>
      <c r="F16" s="280">
        <v>1</v>
      </c>
      <c r="G16" s="280"/>
      <c r="H16" s="268">
        <v>45355</v>
      </c>
      <c r="I16" s="261" t="s">
        <v>2164</v>
      </c>
      <c r="J16" s="278"/>
      <c r="K16" s="277"/>
      <c r="L16" s="283"/>
    </row>
    <row r="17" spans="1:12" ht="15.75">
      <c r="A17" s="152">
        <v>2</v>
      </c>
      <c r="B17" s="288">
        <v>45345</v>
      </c>
      <c r="C17" s="275" t="s">
        <v>2102</v>
      </c>
      <c r="D17" s="275">
        <v>4</v>
      </c>
      <c r="E17" s="265"/>
      <c r="F17" s="280">
        <v>1</v>
      </c>
      <c r="G17" s="280"/>
      <c r="H17" s="268">
        <v>45362</v>
      </c>
      <c r="I17" s="261" t="s">
        <v>2159</v>
      </c>
      <c r="J17" s="278"/>
      <c r="K17" s="277"/>
      <c r="L17" s="283"/>
    </row>
    <row r="18" spans="1:12" ht="15.75">
      <c r="A18" s="152">
        <v>3</v>
      </c>
      <c r="B18" s="287">
        <v>45345</v>
      </c>
      <c r="C18" s="266" t="s">
        <v>2102</v>
      </c>
      <c r="D18" s="266">
        <v>1</v>
      </c>
      <c r="E18" s="265"/>
      <c r="F18" s="280">
        <v>1</v>
      </c>
      <c r="G18" s="258"/>
      <c r="H18" s="268">
        <v>45353</v>
      </c>
      <c r="I18" s="260" t="s">
        <v>2076</v>
      </c>
      <c r="J18" s="278"/>
      <c r="K18" s="260"/>
      <c r="L18" s="260"/>
    </row>
    <row r="19" spans="1:12" ht="15.75">
      <c r="A19" s="152">
        <v>4</v>
      </c>
      <c r="B19" s="290">
        <v>45346</v>
      </c>
      <c r="C19" s="302" t="s">
        <v>2102</v>
      </c>
      <c r="D19" s="302">
        <v>2</v>
      </c>
      <c r="E19" s="262"/>
      <c r="F19" s="280">
        <v>2</v>
      </c>
      <c r="G19" s="258"/>
      <c r="H19" s="268">
        <v>45367</v>
      </c>
      <c r="I19" s="260" t="s">
        <v>2186</v>
      </c>
      <c r="J19" s="260"/>
      <c r="K19" s="260"/>
      <c r="L19" s="260"/>
    </row>
    <row r="20" spans="1:12" ht="15.75">
      <c r="A20" s="152">
        <v>5</v>
      </c>
      <c r="B20" s="299"/>
      <c r="C20" s="275"/>
      <c r="D20" s="275"/>
      <c r="E20" s="262"/>
      <c r="F20" s="280">
        <v>1</v>
      </c>
      <c r="G20" s="258"/>
      <c r="H20" s="268">
        <v>45371</v>
      </c>
      <c r="I20" s="260" t="s">
        <v>2191</v>
      </c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>
        <v>1</v>
      </c>
      <c r="G21" s="258"/>
      <c r="H21" s="268">
        <v>45639</v>
      </c>
      <c r="I21" s="260" t="s">
        <v>2202</v>
      </c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>
        <v>2</v>
      </c>
      <c r="G22" s="258"/>
      <c r="H22" s="268">
        <v>45385</v>
      </c>
      <c r="I22" s="260" t="s">
        <v>2212</v>
      </c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9</v>
      </c>
      <c r="E40" s="258">
        <f>SUM(E16:E39)</f>
        <v>0</v>
      </c>
      <c r="F40" s="258">
        <f>SUM(F16:F39)</f>
        <v>9</v>
      </c>
      <c r="G40" s="260">
        <f>D40-E40-F40</f>
        <v>0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3:T40"/>
  <sheetViews>
    <sheetView topLeftCell="A6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2163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15.75">
      <c r="A16" s="152">
        <v>1</v>
      </c>
      <c r="B16" s="296">
        <v>45349</v>
      </c>
      <c r="C16" s="295" t="s">
        <v>2079</v>
      </c>
      <c r="D16" s="275">
        <v>3</v>
      </c>
      <c r="E16" s="265"/>
      <c r="F16" s="280">
        <v>1</v>
      </c>
      <c r="G16" s="280"/>
      <c r="H16" s="268">
        <v>45379</v>
      </c>
      <c r="I16" s="261" t="s">
        <v>2153</v>
      </c>
      <c r="J16" s="278"/>
      <c r="K16" s="277"/>
      <c r="L16" s="283"/>
    </row>
    <row r="17" spans="1:12" ht="15.75">
      <c r="A17" s="152">
        <v>2</v>
      </c>
      <c r="B17" s="298">
        <v>45352</v>
      </c>
      <c r="C17" s="295" t="s">
        <v>2079</v>
      </c>
      <c r="D17" s="275">
        <v>3</v>
      </c>
      <c r="E17" s="265"/>
      <c r="F17" s="280">
        <v>1</v>
      </c>
      <c r="G17" s="280"/>
      <c r="H17" s="268">
        <v>45367</v>
      </c>
      <c r="I17" s="261" t="s">
        <v>1686</v>
      </c>
      <c r="J17" s="278"/>
      <c r="K17" s="277"/>
      <c r="L17" s="283"/>
    </row>
    <row r="18" spans="1:12" ht="15.75">
      <c r="A18" s="152">
        <v>3</v>
      </c>
      <c r="B18" s="299"/>
      <c r="C18" s="275"/>
      <c r="D18" s="275"/>
      <c r="E18" s="265"/>
      <c r="F18" s="280"/>
      <c r="G18" s="258"/>
      <c r="H18" s="268"/>
      <c r="I18" s="260"/>
      <c r="J18" s="278"/>
      <c r="K18" s="260"/>
      <c r="L18" s="260"/>
    </row>
    <row r="19" spans="1:12" ht="15.75">
      <c r="A19" s="152">
        <v>4</v>
      </c>
      <c r="B19" s="300"/>
      <c r="C19" s="266"/>
      <c r="D19" s="266"/>
      <c r="E19" s="262"/>
      <c r="F19" s="280"/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299"/>
      <c r="C20" s="275"/>
      <c r="D20" s="275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6</v>
      </c>
      <c r="E40" s="258">
        <f>SUM(E16:E39)</f>
        <v>0</v>
      </c>
      <c r="F40" s="258">
        <f>SUM(F16:F39)</f>
        <v>2</v>
      </c>
      <c r="G40" s="260">
        <f>D40-E40-F40</f>
        <v>4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3:T40"/>
  <sheetViews>
    <sheetView topLeftCell="I1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2206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15.75">
      <c r="A16" s="152">
        <v>1</v>
      </c>
      <c r="B16" s="289">
        <v>45369</v>
      </c>
      <c r="C16" s="266" t="s">
        <v>2079</v>
      </c>
      <c r="D16" s="275">
        <v>2</v>
      </c>
      <c r="E16" s="265"/>
      <c r="F16" s="280">
        <v>1</v>
      </c>
      <c r="G16" s="280"/>
      <c r="H16" s="268">
        <v>45358</v>
      </c>
      <c r="I16" s="261" t="s">
        <v>1966</v>
      </c>
      <c r="J16" s="278"/>
      <c r="K16" s="277"/>
      <c r="L16" s="283"/>
    </row>
    <row r="17" spans="1:12" ht="15.75">
      <c r="A17" s="152">
        <v>2</v>
      </c>
      <c r="B17" s="288"/>
      <c r="C17" s="275"/>
      <c r="D17" s="266"/>
      <c r="E17" s="265"/>
      <c r="F17" s="280"/>
      <c r="G17" s="280"/>
      <c r="H17" s="268"/>
      <c r="I17" s="261"/>
      <c r="J17" s="278"/>
      <c r="K17" s="277"/>
      <c r="L17" s="283"/>
    </row>
    <row r="18" spans="1:12" ht="15.75">
      <c r="A18" s="152">
        <v>3</v>
      </c>
      <c r="B18" s="299"/>
      <c r="C18" s="275"/>
      <c r="D18" s="275"/>
      <c r="E18" s="265"/>
      <c r="F18" s="280"/>
      <c r="G18" s="258"/>
      <c r="H18" s="268"/>
      <c r="I18" s="260"/>
      <c r="J18" s="278"/>
      <c r="K18" s="260"/>
      <c r="L18" s="260"/>
    </row>
    <row r="19" spans="1:12" ht="15.75">
      <c r="A19" s="152">
        <v>4</v>
      </c>
      <c r="B19" s="300"/>
      <c r="C19" s="266"/>
      <c r="D19" s="266"/>
      <c r="E19" s="262"/>
      <c r="F19" s="280"/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299"/>
      <c r="C20" s="275"/>
      <c r="D20" s="275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2</v>
      </c>
      <c r="E40" s="258">
        <f>SUM(E16:E39)</f>
        <v>0</v>
      </c>
      <c r="F40" s="258">
        <f>SUM(F16:F39)</f>
        <v>1</v>
      </c>
      <c r="G40" s="260">
        <f>D40-E40-F40</f>
        <v>1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3:T21"/>
  <sheetViews>
    <sheetView topLeftCell="A10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18.285156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2152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17</v>
      </c>
      <c r="J15" s="33" t="s">
        <v>2425</v>
      </c>
      <c r="K15" s="33" t="s">
        <v>19</v>
      </c>
      <c r="L15" s="33" t="s">
        <v>18</v>
      </c>
    </row>
    <row r="16" spans="1:20" ht="15.75">
      <c r="A16" s="284">
        <v>1</v>
      </c>
      <c r="B16" s="268">
        <v>45369</v>
      </c>
      <c r="C16" s="317" t="s">
        <v>2426</v>
      </c>
      <c r="D16" s="314">
        <v>2</v>
      </c>
      <c r="E16" s="265"/>
      <c r="F16" s="280">
        <v>1</v>
      </c>
      <c r="G16" s="280"/>
      <c r="H16" s="268">
        <v>45379</v>
      </c>
      <c r="I16" s="261" t="s">
        <v>2153</v>
      </c>
      <c r="J16" s="278"/>
      <c r="K16" s="277"/>
      <c r="L16" s="283"/>
    </row>
    <row r="17" spans="1:12" ht="15.75">
      <c r="A17" s="284">
        <v>2</v>
      </c>
      <c r="B17" s="268"/>
      <c r="C17" s="317"/>
      <c r="D17" s="314"/>
      <c r="E17" s="265"/>
      <c r="F17" s="280">
        <v>1</v>
      </c>
      <c r="G17" s="280"/>
      <c r="H17" s="268">
        <v>45333</v>
      </c>
      <c r="I17" s="261" t="s">
        <v>1949</v>
      </c>
      <c r="J17" s="278"/>
      <c r="K17" s="277"/>
      <c r="L17" s="283"/>
    </row>
    <row r="18" spans="1:12" ht="15.75">
      <c r="A18" s="284">
        <v>3</v>
      </c>
      <c r="B18" s="268">
        <v>45423</v>
      </c>
      <c r="C18" s="317" t="s">
        <v>2426</v>
      </c>
      <c r="D18" s="314">
        <v>3</v>
      </c>
      <c r="E18" s="265"/>
      <c r="F18" s="280"/>
      <c r="G18" s="280"/>
      <c r="H18" s="268"/>
      <c r="I18" s="261"/>
      <c r="J18" s="278"/>
      <c r="K18" s="277"/>
      <c r="L18" s="283"/>
    </row>
    <row r="19" spans="1:12" ht="15.75">
      <c r="A19" s="284">
        <v>4</v>
      </c>
      <c r="B19" s="281"/>
      <c r="C19" s="275"/>
      <c r="D19" s="275"/>
      <c r="E19" s="265"/>
      <c r="F19" s="280">
        <v>3</v>
      </c>
      <c r="G19" s="258"/>
      <c r="H19" s="268">
        <v>45423</v>
      </c>
      <c r="I19" s="261" t="s">
        <v>1949</v>
      </c>
      <c r="J19" s="278"/>
      <c r="K19" s="260"/>
      <c r="L19" s="260"/>
    </row>
    <row r="20" spans="1:12">
      <c r="A20" s="156"/>
      <c r="B20" s="281"/>
      <c r="C20" s="158"/>
      <c r="D20" s="158"/>
      <c r="E20" s="258"/>
      <c r="F20" s="258"/>
      <c r="G20" s="258"/>
      <c r="H20" s="282"/>
      <c r="I20" s="260"/>
      <c r="J20" s="260"/>
      <c r="K20" s="260"/>
      <c r="L20" s="260"/>
    </row>
    <row r="21" spans="1:12">
      <c r="A21" s="561" t="s">
        <v>11</v>
      </c>
      <c r="B21" s="561"/>
      <c r="C21" s="561"/>
      <c r="D21" s="258">
        <f>SUM(D16:D20)</f>
        <v>5</v>
      </c>
      <c r="E21" s="258">
        <f>SUM(E16:E20)</f>
        <v>0</v>
      </c>
      <c r="F21" s="258">
        <f>SUM(F16:F20)</f>
        <v>5</v>
      </c>
      <c r="G21" s="260">
        <f>D21-E21-F21</f>
        <v>0</v>
      </c>
      <c r="H21" s="282"/>
      <c r="I21" s="260"/>
      <c r="J21" s="258"/>
      <c r="K21" s="258"/>
      <c r="L21" s="258"/>
    </row>
  </sheetData>
  <mergeCells count="12">
    <mergeCell ref="K14:L14"/>
    <mergeCell ref="A21:C21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3:T40"/>
  <sheetViews>
    <sheetView topLeftCell="A6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2152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2142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15.75">
      <c r="A16" s="152">
        <v>1</v>
      </c>
      <c r="B16" s="287"/>
      <c r="C16" s="266"/>
      <c r="D16" s="275"/>
      <c r="E16" s="265"/>
      <c r="F16" s="280">
        <v>2</v>
      </c>
      <c r="G16" s="280"/>
      <c r="H16" s="268">
        <v>45374</v>
      </c>
      <c r="I16" s="261" t="s">
        <v>2155</v>
      </c>
      <c r="J16" s="278"/>
      <c r="K16" s="277"/>
      <c r="L16" s="283"/>
    </row>
    <row r="17" spans="1:12" ht="15.75">
      <c r="A17" s="152">
        <v>2</v>
      </c>
      <c r="B17" s="288"/>
      <c r="C17" s="275"/>
      <c r="D17" s="266"/>
      <c r="E17" s="265"/>
      <c r="F17" s="280"/>
      <c r="G17" s="280"/>
      <c r="H17" s="268"/>
      <c r="I17" s="261"/>
      <c r="J17" s="278"/>
      <c r="K17" s="277"/>
      <c r="L17" s="283"/>
    </row>
    <row r="18" spans="1:12" ht="15.75">
      <c r="A18" s="152">
        <v>3</v>
      </c>
      <c r="B18" s="299"/>
      <c r="C18" s="275"/>
      <c r="D18" s="275"/>
      <c r="E18" s="265"/>
      <c r="F18" s="280"/>
      <c r="G18" s="258"/>
      <c r="H18" s="268"/>
      <c r="I18" s="260"/>
      <c r="J18" s="278"/>
      <c r="K18" s="260"/>
      <c r="L18" s="260"/>
    </row>
    <row r="19" spans="1:12" ht="15.75">
      <c r="A19" s="152">
        <v>4</v>
      </c>
      <c r="B19" s="300"/>
      <c r="C19" s="266"/>
      <c r="D19" s="266"/>
      <c r="E19" s="262"/>
      <c r="F19" s="280"/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299"/>
      <c r="C20" s="275"/>
      <c r="D20" s="275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0</v>
      </c>
      <c r="E40" s="258">
        <f>SUM(E16:E39)</f>
        <v>0</v>
      </c>
      <c r="F40" s="258">
        <f>SUM(F16:F39)</f>
        <v>2</v>
      </c>
      <c r="G40" s="260">
        <f>D40-E40-F40</f>
        <v>-2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3:V40"/>
  <sheetViews>
    <sheetView topLeftCell="A6" workbookViewId="0">
      <selection activeCell="J24" sqref="J2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11.28515625" customWidth="1"/>
    <col min="8" max="9" width="7.42578125" customWidth="1"/>
    <col min="10" max="10" width="16.5703125" customWidth="1"/>
    <col min="11" max="11" width="12.5703125" customWidth="1"/>
    <col min="12" max="12" width="16.42578125" customWidth="1"/>
    <col min="13" max="14" width="9.7109375" customWidth="1"/>
  </cols>
  <sheetData>
    <row r="3" spans="1:22">
      <c r="A3" t="s">
        <v>4</v>
      </c>
    </row>
    <row r="5" spans="1:22">
      <c r="A5" s="1" t="s">
        <v>5</v>
      </c>
    </row>
    <row r="6" spans="1:22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13"/>
      <c r="P6" s="13"/>
      <c r="Q6" s="13"/>
      <c r="R6" s="13"/>
      <c r="S6" s="13"/>
      <c r="T6" s="13"/>
      <c r="U6" s="13"/>
      <c r="V6" s="13"/>
    </row>
    <row r="7" spans="1:22">
      <c r="A7" s="1"/>
    </row>
    <row r="8" spans="1:22">
      <c r="A8" s="14" t="s">
        <v>12</v>
      </c>
      <c r="C8" t="s">
        <v>2130</v>
      </c>
    </row>
    <row r="9" spans="1:22">
      <c r="A9" s="14"/>
    </row>
    <row r="10" spans="1:22">
      <c r="A10" s="14" t="s">
        <v>8</v>
      </c>
      <c r="C10" t="s">
        <v>7</v>
      </c>
    </row>
    <row r="11" spans="1:22">
      <c r="A11" s="14"/>
    </row>
    <row r="12" spans="1:22">
      <c r="A12" s="14" t="s">
        <v>9</v>
      </c>
      <c r="C12" t="s">
        <v>2119</v>
      </c>
    </row>
    <row r="13" spans="1:22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  <c r="N13" s="564"/>
    </row>
    <row r="14" spans="1:22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79" t="s">
        <v>2565</v>
      </c>
      <c r="G14" s="585" t="s">
        <v>2566</v>
      </c>
      <c r="H14" s="559" t="s">
        <v>1776</v>
      </c>
      <c r="I14" s="479"/>
      <c r="J14" s="560" t="s">
        <v>15</v>
      </c>
      <c r="K14" s="560"/>
      <c r="L14" s="560"/>
      <c r="M14" s="560" t="s">
        <v>20</v>
      </c>
      <c r="N14" s="560"/>
    </row>
    <row r="15" spans="1:22" ht="24.75" customHeight="1">
      <c r="A15" s="560"/>
      <c r="B15" s="560"/>
      <c r="C15" s="579"/>
      <c r="D15" s="559"/>
      <c r="E15" s="559"/>
      <c r="F15" s="579"/>
      <c r="G15" s="586"/>
      <c r="H15" s="559"/>
      <c r="I15" s="479"/>
      <c r="J15" s="33" t="s">
        <v>1</v>
      </c>
      <c r="K15" s="33" t="s">
        <v>2359</v>
      </c>
      <c r="L15" s="33" t="s">
        <v>2608</v>
      </c>
      <c r="M15" s="33" t="s">
        <v>19</v>
      </c>
      <c r="N15" s="33" t="s">
        <v>18</v>
      </c>
    </row>
    <row r="16" spans="1:22" ht="15.75">
      <c r="A16" s="152">
        <v>1</v>
      </c>
      <c r="B16" s="287"/>
      <c r="C16" s="266"/>
      <c r="D16" s="266"/>
      <c r="E16" s="265"/>
      <c r="F16" s="280"/>
      <c r="G16" s="280"/>
      <c r="H16" s="342"/>
      <c r="I16" s="342"/>
      <c r="J16" s="268"/>
      <c r="K16" s="261"/>
      <c r="L16" s="278"/>
      <c r="M16" s="277"/>
      <c r="N16" s="283"/>
    </row>
    <row r="17" spans="1:14" ht="28.5">
      <c r="A17" s="152">
        <v>2</v>
      </c>
      <c r="B17" s="290">
        <v>45367</v>
      </c>
      <c r="C17" s="275" t="s">
        <v>2553</v>
      </c>
      <c r="D17" s="275">
        <v>2</v>
      </c>
      <c r="E17" s="265"/>
      <c r="F17" s="280"/>
      <c r="G17" s="280"/>
      <c r="H17" s="342"/>
      <c r="I17" s="342"/>
      <c r="J17" s="268"/>
      <c r="K17" s="261"/>
      <c r="L17" s="278"/>
      <c r="M17" s="277"/>
      <c r="N17" s="283"/>
    </row>
    <row r="18" spans="1:14" ht="15.75">
      <c r="A18" s="152">
        <v>3</v>
      </c>
      <c r="B18" s="290">
        <v>45433</v>
      </c>
      <c r="C18" s="275">
        <v>410</v>
      </c>
      <c r="D18" s="266"/>
      <c r="E18" s="265"/>
      <c r="F18" s="280"/>
      <c r="G18" s="258">
        <v>2</v>
      </c>
      <c r="H18" s="270"/>
      <c r="I18" s="270"/>
      <c r="J18" s="268"/>
      <c r="K18" s="260"/>
      <c r="L18" s="278" t="s">
        <v>2609</v>
      </c>
      <c r="M18" s="260"/>
      <c r="N18" s="260"/>
    </row>
    <row r="19" spans="1:14" ht="15.75">
      <c r="A19" s="152">
        <v>4</v>
      </c>
      <c r="B19" s="288"/>
      <c r="C19" s="275"/>
      <c r="D19" s="275"/>
      <c r="E19" s="262"/>
      <c r="F19" s="280"/>
      <c r="G19" s="258"/>
      <c r="H19" s="270"/>
      <c r="I19" s="270"/>
      <c r="J19" s="268"/>
      <c r="K19" s="260"/>
      <c r="L19" s="260"/>
      <c r="M19" s="260"/>
      <c r="N19" s="260"/>
    </row>
    <row r="20" spans="1:14" ht="15.75">
      <c r="A20" s="152">
        <v>5</v>
      </c>
      <c r="B20" s="289"/>
      <c r="C20" s="266"/>
      <c r="D20" s="266"/>
      <c r="E20" s="262"/>
      <c r="F20" s="280"/>
      <c r="G20" s="258"/>
      <c r="H20" s="270"/>
      <c r="I20" s="270"/>
      <c r="J20" s="268"/>
      <c r="K20" s="260"/>
      <c r="L20" s="260"/>
      <c r="M20" s="260"/>
      <c r="N20" s="260"/>
    </row>
    <row r="21" spans="1:14" ht="15.75">
      <c r="A21" s="152">
        <v>6</v>
      </c>
      <c r="B21" s="290"/>
      <c r="C21" s="275"/>
      <c r="D21" s="275"/>
      <c r="E21" s="262"/>
      <c r="F21" s="280"/>
      <c r="G21" s="258"/>
      <c r="H21" s="270"/>
      <c r="I21" s="270"/>
      <c r="J21" s="268"/>
      <c r="K21" s="260"/>
      <c r="L21" s="260"/>
      <c r="M21" s="260"/>
      <c r="N21" s="260"/>
    </row>
    <row r="22" spans="1:14" ht="15.75">
      <c r="A22" s="152">
        <v>7</v>
      </c>
      <c r="B22" s="281"/>
      <c r="C22" s="265"/>
      <c r="D22" s="265"/>
      <c r="E22" s="262"/>
      <c r="F22" s="280"/>
      <c r="G22" s="258"/>
      <c r="H22" s="270"/>
      <c r="I22" s="270"/>
      <c r="J22" s="268"/>
      <c r="K22" s="260"/>
      <c r="L22" s="260"/>
      <c r="M22" s="260"/>
      <c r="N22" s="260"/>
    </row>
    <row r="23" spans="1:14" ht="15.75">
      <c r="A23" s="152">
        <v>8</v>
      </c>
      <c r="B23" s="281"/>
      <c r="C23" s="265"/>
      <c r="D23" s="265"/>
      <c r="E23" s="262"/>
      <c r="F23" s="280"/>
      <c r="G23" s="258"/>
      <c r="H23" s="270"/>
      <c r="I23" s="270"/>
      <c r="J23" s="268"/>
      <c r="K23" s="260"/>
      <c r="L23" s="260"/>
      <c r="M23" s="260"/>
      <c r="N23" s="260"/>
    </row>
    <row r="24" spans="1:14" ht="15.75">
      <c r="A24" s="152">
        <v>9</v>
      </c>
      <c r="B24" s="281"/>
      <c r="C24" s="265"/>
      <c r="D24" s="265"/>
      <c r="E24" s="262"/>
      <c r="F24" s="280"/>
      <c r="G24" s="258"/>
      <c r="H24" s="270"/>
      <c r="I24" s="270"/>
      <c r="J24" s="268"/>
      <c r="K24" s="260"/>
      <c r="L24" s="260"/>
      <c r="M24" s="260"/>
      <c r="N24" s="260"/>
    </row>
    <row r="25" spans="1:14" ht="15.75">
      <c r="A25" s="152">
        <v>10</v>
      </c>
      <c r="B25" s="281"/>
      <c r="C25" s="265"/>
      <c r="D25" s="265"/>
      <c r="E25" s="262"/>
      <c r="F25" s="280"/>
      <c r="G25" s="258"/>
      <c r="H25" s="270"/>
      <c r="I25" s="270"/>
      <c r="J25" s="268"/>
      <c r="K25" s="260"/>
      <c r="L25" s="260"/>
      <c r="M25" s="260"/>
      <c r="N25" s="260"/>
    </row>
    <row r="26" spans="1:14" ht="15.75">
      <c r="A26" s="152">
        <v>11</v>
      </c>
      <c r="B26" s="281"/>
      <c r="C26" s="265"/>
      <c r="D26" s="265"/>
      <c r="E26" s="262"/>
      <c r="F26" s="280"/>
      <c r="G26" s="258"/>
      <c r="H26" s="270"/>
      <c r="I26" s="270"/>
      <c r="J26" s="268"/>
      <c r="K26" s="260"/>
      <c r="L26" s="260"/>
      <c r="M26" s="260"/>
      <c r="N26" s="260"/>
    </row>
    <row r="27" spans="1:14" ht="15.75">
      <c r="A27" s="152">
        <v>12</v>
      </c>
      <c r="B27" s="281"/>
      <c r="C27" s="265"/>
      <c r="D27" s="265"/>
      <c r="E27" s="262"/>
      <c r="F27" s="280"/>
      <c r="G27" s="258"/>
      <c r="H27" s="270"/>
      <c r="I27" s="270"/>
      <c r="J27" s="268"/>
      <c r="K27" s="260"/>
      <c r="L27" s="260"/>
      <c r="M27" s="260"/>
      <c r="N27" s="260"/>
    </row>
    <row r="28" spans="1:14" ht="15.75">
      <c r="A28" s="152">
        <v>13</v>
      </c>
      <c r="B28" s="281"/>
      <c r="C28" s="265"/>
      <c r="D28" s="265"/>
      <c r="E28" s="262"/>
      <c r="F28" s="280"/>
      <c r="G28" s="258"/>
      <c r="H28" s="258"/>
      <c r="I28" s="258"/>
      <c r="J28" s="282"/>
      <c r="K28" s="260"/>
      <c r="L28" s="260"/>
      <c r="M28" s="260"/>
      <c r="N28" s="260"/>
    </row>
    <row r="29" spans="1:14" ht="15.75">
      <c r="A29" s="152">
        <v>14</v>
      </c>
      <c r="B29" s="281"/>
      <c r="C29" s="265"/>
      <c r="D29" s="265"/>
      <c r="E29" s="262"/>
      <c r="F29" s="280"/>
      <c r="G29" s="258"/>
      <c r="H29" s="258"/>
      <c r="I29" s="258"/>
      <c r="J29" s="282"/>
      <c r="K29" s="260"/>
      <c r="L29" s="260"/>
      <c r="M29" s="260"/>
      <c r="N29" s="260"/>
    </row>
    <row r="30" spans="1:14" ht="15.75">
      <c r="A30" s="152"/>
      <c r="B30" s="281"/>
      <c r="C30" s="265"/>
      <c r="D30" s="265"/>
      <c r="E30" s="262"/>
      <c r="F30" s="280"/>
      <c r="G30" s="258"/>
      <c r="H30" s="258"/>
      <c r="I30" s="258"/>
      <c r="J30" s="282"/>
      <c r="K30" s="581"/>
      <c r="L30" s="260"/>
      <c r="M30" s="260"/>
      <c r="N30" s="260"/>
    </row>
    <row r="31" spans="1:14" ht="15.75">
      <c r="A31" s="152">
        <v>15</v>
      </c>
      <c r="B31" s="281"/>
      <c r="C31" s="265"/>
      <c r="D31" s="265"/>
      <c r="E31" s="262"/>
      <c r="F31" s="280"/>
      <c r="G31" s="258"/>
      <c r="H31" s="258"/>
      <c r="I31" s="258"/>
      <c r="J31" s="282"/>
      <c r="K31" s="582"/>
      <c r="L31" s="260"/>
      <c r="M31" s="260"/>
      <c r="N31" s="260"/>
    </row>
    <row r="32" spans="1:14" ht="15.75">
      <c r="A32" s="152">
        <v>16</v>
      </c>
      <c r="B32" s="281"/>
      <c r="C32" s="265"/>
      <c r="D32" s="265"/>
      <c r="E32" s="262"/>
      <c r="F32" s="280"/>
      <c r="G32" s="258"/>
      <c r="H32" s="258"/>
      <c r="I32" s="258"/>
      <c r="J32" s="282"/>
      <c r="K32" s="260"/>
      <c r="L32" s="260"/>
      <c r="M32" s="260"/>
      <c r="N32" s="260"/>
    </row>
    <row r="33" spans="1:14" ht="15.75">
      <c r="A33" s="152">
        <v>17</v>
      </c>
      <c r="B33" s="281"/>
      <c r="C33" s="265"/>
      <c r="D33" s="265"/>
      <c r="E33" s="258"/>
      <c r="F33" s="258"/>
      <c r="G33" s="258"/>
      <c r="H33" s="270"/>
      <c r="I33" s="270"/>
      <c r="J33" s="268"/>
      <c r="K33" s="260"/>
      <c r="L33" s="260"/>
      <c r="M33" s="260"/>
      <c r="N33" s="260"/>
    </row>
    <row r="34" spans="1:14" ht="15.75">
      <c r="A34" s="152"/>
      <c r="B34" s="281"/>
      <c r="C34" s="265"/>
      <c r="D34" s="265"/>
      <c r="E34" s="258"/>
      <c r="F34" s="258"/>
      <c r="G34" s="258"/>
      <c r="H34" s="270"/>
      <c r="I34" s="270"/>
      <c r="J34" s="291"/>
      <c r="K34" s="260"/>
      <c r="L34" s="260"/>
      <c r="M34" s="260"/>
      <c r="N34" s="260"/>
    </row>
    <row r="35" spans="1:14" ht="15.75">
      <c r="A35" s="152"/>
      <c r="B35" s="281"/>
      <c r="C35" s="265"/>
      <c r="D35" s="265"/>
      <c r="E35" s="258"/>
      <c r="F35" s="258"/>
      <c r="G35" s="258"/>
      <c r="H35" s="270"/>
      <c r="I35" s="270"/>
      <c r="J35" s="291"/>
      <c r="K35" s="260"/>
      <c r="L35" s="260"/>
      <c r="M35" s="260"/>
      <c r="N35" s="260"/>
    </row>
    <row r="36" spans="1:14" ht="15.75">
      <c r="A36" s="152"/>
      <c r="B36" s="281"/>
      <c r="C36" s="265"/>
      <c r="D36" s="265"/>
      <c r="E36" s="258"/>
      <c r="F36" s="258"/>
      <c r="G36" s="258"/>
      <c r="H36" s="270"/>
      <c r="I36" s="270"/>
      <c r="J36" s="291"/>
      <c r="K36" s="260"/>
      <c r="L36" s="260"/>
      <c r="M36" s="260"/>
      <c r="N36" s="260"/>
    </row>
    <row r="37" spans="1:14" ht="15.75">
      <c r="A37" s="152"/>
      <c r="B37" s="281"/>
      <c r="C37" s="265"/>
      <c r="D37" s="265"/>
      <c r="E37" s="258"/>
      <c r="F37" s="258"/>
      <c r="G37" s="258"/>
      <c r="H37" s="270"/>
      <c r="I37" s="270"/>
      <c r="J37" s="291"/>
      <c r="K37" s="260"/>
      <c r="L37" s="260"/>
      <c r="M37" s="260"/>
      <c r="N37" s="260"/>
    </row>
    <row r="38" spans="1:14" ht="15.75">
      <c r="A38" s="152"/>
      <c r="B38" s="281"/>
      <c r="C38" s="265"/>
      <c r="D38" s="265"/>
      <c r="E38" s="258"/>
      <c r="F38" s="258"/>
      <c r="G38" s="258"/>
      <c r="H38" s="270"/>
      <c r="I38" s="270"/>
      <c r="J38" s="291"/>
      <c r="K38" s="260"/>
      <c r="L38" s="260"/>
      <c r="M38" s="260"/>
      <c r="N38" s="260"/>
    </row>
    <row r="39" spans="1:14">
      <c r="A39" s="156"/>
      <c r="B39" s="281"/>
      <c r="C39" s="158"/>
      <c r="D39" s="158"/>
      <c r="E39" s="258"/>
      <c r="F39" s="258"/>
      <c r="G39" s="258"/>
      <c r="H39" s="258"/>
      <c r="I39" s="258"/>
      <c r="J39" s="282"/>
      <c r="K39" s="260"/>
      <c r="L39" s="260"/>
      <c r="M39" s="260"/>
      <c r="N39" s="260"/>
    </row>
    <row r="40" spans="1:14">
      <c r="A40" s="561" t="s">
        <v>11</v>
      </c>
      <c r="B40" s="561"/>
      <c r="C40" s="561"/>
      <c r="D40" s="258">
        <f>SUM(D16:D39)</f>
        <v>2</v>
      </c>
      <c r="E40" s="258">
        <f>SUM(E16:E39)</f>
        <v>0</v>
      </c>
      <c r="F40" s="258">
        <f>SUM(F16:F39)</f>
        <v>0</v>
      </c>
      <c r="G40" s="260">
        <f>SUM(G16:G38)</f>
        <v>2</v>
      </c>
      <c r="H40" s="260">
        <f>D40-E40-F40-G40</f>
        <v>0</v>
      </c>
      <c r="I40" s="260"/>
      <c r="J40" s="282"/>
      <c r="K40" s="260"/>
      <c r="L40" s="258"/>
      <c r="M40" s="258"/>
      <c r="N40" s="258"/>
    </row>
  </sheetData>
  <mergeCells count="14">
    <mergeCell ref="M14:N14"/>
    <mergeCell ref="K30:K31"/>
    <mergeCell ref="A40:C40"/>
    <mergeCell ref="A6:N6"/>
    <mergeCell ref="A13:N13"/>
    <mergeCell ref="A14:A15"/>
    <mergeCell ref="B14:B15"/>
    <mergeCell ref="C14:C15"/>
    <mergeCell ref="D14:D15"/>
    <mergeCell ref="E14:E15"/>
    <mergeCell ref="F14:F15"/>
    <mergeCell ref="G14:G15"/>
    <mergeCell ref="J14:L14"/>
    <mergeCell ref="H14:H1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L90"/>
  <sheetViews>
    <sheetView workbookViewId="0">
      <pane ySplit="6" topLeftCell="A22" activePane="bottomLeft" state="frozen"/>
      <selection pane="bottomLeft" activeCell="G26" sqref="G26"/>
    </sheetView>
  </sheetViews>
  <sheetFormatPr defaultRowHeight="15"/>
  <cols>
    <col min="1" max="1" width="1.28515625" customWidth="1"/>
    <col min="2" max="2" width="4.7109375" customWidth="1"/>
    <col min="3" max="3" width="38.42578125" customWidth="1"/>
    <col min="4" max="6" width="6.85546875" customWidth="1"/>
    <col min="7" max="7" width="7.7109375" customWidth="1"/>
    <col min="8" max="9" width="8.5703125" customWidth="1"/>
    <col min="10" max="10" width="70.7109375" customWidth="1"/>
  </cols>
  <sheetData>
    <row r="1" spans="2:12">
      <c r="B1" s="1" t="s">
        <v>3</v>
      </c>
    </row>
    <row r="2" spans="2:12">
      <c r="B2" s="580" t="s">
        <v>1643</v>
      </c>
      <c r="C2" s="580"/>
      <c r="D2" s="580"/>
      <c r="E2" s="580"/>
      <c r="F2" s="580"/>
      <c r="G2" s="580"/>
      <c r="H2" s="580"/>
      <c r="I2" s="580"/>
      <c r="J2" s="164">
        <f ca="1">NOW()</f>
        <v>45451.684621412038</v>
      </c>
    </row>
    <row r="3" spans="2:12" ht="15.75" thickBot="1"/>
    <row r="4" spans="2:12" ht="21" customHeight="1">
      <c r="B4" s="573" t="s">
        <v>0</v>
      </c>
      <c r="C4" s="571" t="s">
        <v>1624</v>
      </c>
      <c r="D4" s="571" t="s">
        <v>2467</v>
      </c>
      <c r="E4" s="571" t="s">
        <v>130</v>
      </c>
      <c r="F4" s="571" t="s">
        <v>1681</v>
      </c>
      <c r="G4" s="571" t="s">
        <v>102</v>
      </c>
      <c r="H4" s="571" t="s">
        <v>2381</v>
      </c>
      <c r="I4" s="571" t="s">
        <v>1663</v>
      </c>
      <c r="J4" s="569" t="s">
        <v>1623</v>
      </c>
    </row>
    <row r="5" spans="2:12" ht="21" customHeight="1" thickBot="1">
      <c r="B5" s="574"/>
      <c r="C5" s="572"/>
      <c r="D5" s="572"/>
      <c r="E5" s="572"/>
      <c r="F5" s="572"/>
      <c r="G5" s="572"/>
      <c r="H5" s="572"/>
      <c r="I5" s="572"/>
      <c r="J5" s="570"/>
    </row>
    <row r="6" spans="2:12">
      <c r="B6" s="2"/>
      <c r="C6" s="3"/>
      <c r="D6" s="443"/>
      <c r="E6" s="443"/>
      <c r="F6" s="443"/>
      <c r="G6" s="448"/>
      <c r="H6" s="448"/>
      <c r="I6" s="448"/>
      <c r="J6" s="161"/>
    </row>
    <row r="7" spans="2:12">
      <c r="B7" s="446">
        <v>1</v>
      </c>
      <c r="C7" s="6" t="s">
        <v>2573</v>
      </c>
      <c r="D7" s="444">
        <f>'Waterpas 30cm TEKIRO'!D30:N30</f>
        <v>5</v>
      </c>
      <c r="E7" s="444">
        <f>'Waterpas 30cm TEKIRO'!E30</f>
        <v>0</v>
      </c>
      <c r="F7" s="444">
        <f>D7-E7-H7</f>
        <v>5</v>
      </c>
      <c r="G7" s="450">
        <f>'Waterpas 30cm TEKIRO'!G30</f>
        <v>5</v>
      </c>
      <c r="H7" s="450">
        <f>'Waterpas 30cm TEKIRO'!H30</f>
        <v>0</v>
      </c>
      <c r="I7" s="450">
        <f>'Water Pass 30cm'!G40</f>
        <v>1</v>
      </c>
      <c r="J7" s="11" t="s">
        <v>212</v>
      </c>
    </row>
    <row r="8" spans="2:12">
      <c r="B8" s="446">
        <v>2</v>
      </c>
      <c r="C8" s="6" t="s">
        <v>2574</v>
      </c>
      <c r="D8" s="444">
        <f>'Waterpas 50cm TEKIRO'!D30</f>
        <v>5</v>
      </c>
      <c r="E8" s="444">
        <f>'Waterpas 50cm TEKIRO'!E30</f>
        <v>0</v>
      </c>
      <c r="F8" s="444">
        <f t="shared" ref="F8:F75" si="0">D8-E8-H8</f>
        <v>5</v>
      </c>
      <c r="G8" s="450">
        <f>'Waterpas 50cm TEKIRO'!G30</f>
        <v>2</v>
      </c>
      <c r="H8" s="450">
        <f>'Waterpas 50cm TEKIRO'!H30</f>
        <v>0</v>
      </c>
      <c r="I8" s="450">
        <f>D8-G8-H8</f>
        <v>3</v>
      </c>
      <c r="J8" s="11" t="s">
        <v>212</v>
      </c>
    </row>
    <row r="9" spans="2:12">
      <c r="B9" s="446">
        <v>3</v>
      </c>
      <c r="C9" s="6" t="s">
        <v>2227</v>
      </c>
      <c r="D9" s="444">
        <f>'TRAVO 1 PHASE'!D36</f>
        <v>41</v>
      </c>
      <c r="E9" s="444">
        <f>'TRAVO 1 PHASE'!E36</f>
        <v>0</v>
      </c>
      <c r="F9" s="444">
        <f t="shared" si="0"/>
        <v>25</v>
      </c>
      <c r="G9" s="450">
        <f>'TRAVO 1 PHASE'!F36</f>
        <v>14</v>
      </c>
      <c r="H9" s="450">
        <f>'TRAVO 1 PHASE'!G36</f>
        <v>16</v>
      </c>
      <c r="I9" s="450">
        <f>D9-G9-H9</f>
        <v>11</v>
      </c>
      <c r="J9" s="11" t="s">
        <v>2575</v>
      </c>
      <c r="K9" t="s">
        <v>2309</v>
      </c>
      <c r="L9" t="s">
        <v>2308</v>
      </c>
    </row>
    <row r="10" spans="2:12">
      <c r="B10" s="446">
        <v>4</v>
      </c>
      <c r="C10" s="6" t="s">
        <v>2228</v>
      </c>
      <c r="D10" s="444">
        <f>'TRAVO 3 PHASE'!D36</f>
        <v>37</v>
      </c>
      <c r="E10" s="444">
        <f>'TRAVO 3 PHASE'!E36</f>
        <v>0</v>
      </c>
      <c r="F10" s="444">
        <f t="shared" si="0"/>
        <v>13</v>
      </c>
      <c r="G10" s="450">
        <f>'TRAVO 3 PHASE'!F36</f>
        <v>15</v>
      </c>
      <c r="H10" s="450">
        <f>'TRAVO 3 PHASE'!G36</f>
        <v>24</v>
      </c>
      <c r="I10" s="450">
        <f>'TRAVO 3 PHASE'!H36</f>
        <v>13</v>
      </c>
      <c r="J10" s="11" t="s">
        <v>1267</v>
      </c>
    </row>
    <row r="11" spans="2:12">
      <c r="B11" s="446">
        <v>5</v>
      </c>
      <c r="C11" s="6" t="s">
        <v>2229</v>
      </c>
      <c r="D11" s="444">
        <f>'gerinda makita 4"'!D66</f>
        <v>101</v>
      </c>
      <c r="E11" s="444">
        <f>'gerinda makita 4"'!E66</f>
        <v>3</v>
      </c>
      <c r="F11" s="444">
        <f t="shared" si="0"/>
        <v>96</v>
      </c>
      <c r="G11" s="450">
        <f>'gerinda makita 4"'!F66</f>
        <v>36</v>
      </c>
      <c r="H11" s="450">
        <f>'gerinda makita 4"'!G66</f>
        <v>2</v>
      </c>
      <c r="I11" s="450">
        <f t="shared" ref="I11:I75" si="1">D11-G11-H11</f>
        <v>63</v>
      </c>
      <c r="J11" s="11" t="s">
        <v>2576</v>
      </c>
      <c r="K11">
        <v>67</v>
      </c>
    </row>
    <row r="12" spans="2:12">
      <c r="B12" s="446">
        <v>6</v>
      </c>
      <c r="C12" s="6" t="s">
        <v>2230</v>
      </c>
      <c r="D12" s="444">
        <f>'Gerinda 7"'!D33</f>
        <v>10</v>
      </c>
      <c r="E12" s="444">
        <f>'Gerinda 7"'!E33</f>
        <v>0</v>
      </c>
      <c r="F12" s="444">
        <f t="shared" si="0"/>
        <v>4</v>
      </c>
      <c r="G12" s="450">
        <f>'Gerinda 7"'!F33</f>
        <v>2</v>
      </c>
      <c r="H12" s="450">
        <f>'Gerinda 7"'!G33</f>
        <v>6</v>
      </c>
      <c r="I12" s="450">
        <f t="shared" si="1"/>
        <v>2</v>
      </c>
      <c r="J12" s="11" t="s">
        <v>2577</v>
      </c>
      <c r="K12">
        <v>2</v>
      </c>
    </row>
    <row r="13" spans="2:12">
      <c r="B13" s="446">
        <v>7</v>
      </c>
      <c r="C13" s="6" t="s">
        <v>2484</v>
      </c>
      <c r="D13" s="444">
        <f>'Impact Angin'!D30</f>
        <v>19</v>
      </c>
      <c r="E13" s="444">
        <f>'Impact Angin'!E30</f>
        <v>0</v>
      </c>
      <c r="F13" s="444">
        <f t="shared" si="0"/>
        <v>9</v>
      </c>
      <c r="G13" s="450">
        <f>'Impact Angin'!F30</f>
        <v>4</v>
      </c>
      <c r="H13" s="450">
        <f>'Impact Angin'!G30</f>
        <v>10</v>
      </c>
      <c r="I13" s="450">
        <f t="shared" si="1"/>
        <v>5</v>
      </c>
      <c r="J13" s="11" t="s">
        <v>2544</v>
      </c>
    </row>
    <row r="14" spans="2:12">
      <c r="B14" s="446">
        <v>8</v>
      </c>
      <c r="C14" s="6" t="s">
        <v>2485</v>
      </c>
      <c r="D14" s="444">
        <f>'Impact Listrik'!D26</f>
        <v>8</v>
      </c>
      <c r="E14" s="444">
        <f>'Impact Listrik'!E26</f>
        <v>1</v>
      </c>
      <c r="F14" s="444">
        <f t="shared" si="0"/>
        <v>3</v>
      </c>
      <c r="G14" s="450">
        <f>'Impact Listrik'!F26</f>
        <v>3</v>
      </c>
      <c r="H14" s="450">
        <f>'Impact Listrik'!G26</f>
        <v>4</v>
      </c>
      <c r="I14" s="450">
        <f>'Impact Listrik'!H26</f>
        <v>0</v>
      </c>
      <c r="J14" s="11" t="s">
        <v>2231</v>
      </c>
    </row>
    <row r="15" spans="2:12">
      <c r="B15" s="446">
        <v>9</v>
      </c>
      <c r="C15" s="6" t="s">
        <v>2232</v>
      </c>
      <c r="D15" s="444">
        <f>'Chain blok 1,5 T'!D23</f>
        <v>4</v>
      </c>
      <c r="E15" s="444">
        <f>'Chain blok 1,5 T'!E23</f>
        <v>0</v>
      </c>
      <c r="F15" s="444">
        <f t="shared" si="0"/>
        <v>4</v>
      </c>
      <c r="G15" s="450">
        <f>'Chain blok 1,5 T'!F23</f>
        <v>0</v>
      </c>
      <c r="H15" s="450">
        <f>'Chain blok 1,5 T'!G23</f>
        <v>0</v>
      </c>
      <c r="I15" s="450">
        <f t="shared" si="1"/>
        <v>4</v>
      </c>
      <c r="J15" s="11" t="s">
        <v>174</v>
      </c>
    </row>
    <row r="16" spans="2:12">
      <c r="B16" s="446">
        <v>10</v>
      </c>
      <c r="C16" s="6" t="s">
        <v>2233</v>
      </c>
      <c r="D16" s="444">
        <f>'Chain blok 3 T'!D23</f>
        <v>4</v>
      </c>
      <c r="E16" s="444">
        <f>'Chain blok 3 T'!E23</f>
        <v>0</v>
      </c>
      <c r="F16" s="444">
        <f t="shared" si="0"/>
        <v>4</v>
      </c>
      <c r="G16" s="450">
        <f>'Chain blok 3 T'!F23</f>
        <v>3</v>
      </c>
      <c r="H16" s="450">
        <f>'Chain blok 3 T'!G23</f>
        <v>0</v>
      </c>
      <c r="I16" s="450">
        <f t="shared" si="1"/>
        <v>1</v>
      </c>
      <c r="J16" s="11" t="s">
        <v>174</v>
      </c>
      <c r="K16">
        <v>4</v>
      </c>
    </row>
    <row r="17" spans="2:11">
      <c r="B17" s="446">
        <v>11</v>
      </c>
      <c r="C17" s="6" t="s">
        <v>2234</v>
      </c>
      <c r="D17" s="444">
        <f>'Chain blok 5 T'!D25</f>
        <v>12</v>
      </c>
      <c r="E17" s="444">
        <f>'Chain blok 5 T'!E25</f>
        <v>0</v>
      </c>
      <c r="F17" s="444">
        <f t="shared" si="0"/>
        <v>-3</v>
      </c>
      <c r="G17" s="450">
        <f>'Chain blok 5 T'!F25</f>
        <v>0</v>
      </c>
      <c r="H17" s="450">
        <f>'Chain blok 5 T'!G25</f>
        <v>15</v>
      </c>
      <c r="I17" s="450">
        <f t="shared" si="1"/>
        <v>-3</v>
      </c>
      <c r="J17" s="11" t="s">
        <v>2580</v>
      </c>
      <c r="K17">
        <v>5</v>
      </c>
    </row>
    <row r="18" spans="2:11">
      <c r="B18" s="446">
        <v>12</v>
      </c>
      <c r="C18" s="6" t="s">
        <v>2235</v>
      </c>
      <c r="D18" s="444">
        <f>'Chain blok 10 T'!D30</f>
        <v>4</v>
      </c>
      <c r="E18" s="444">
        <f>'Chain blok 10 T'!E30</f>
        <v>0</v>
      </c>
      <c r="F18" s="444">
        <f t="shared" si="0"/>
        <v>0</v>
      </c>
      <c r="G18" s="450">
        <f>'Chain blok 10 T'!F30</f>
        <v>0</v>
      </c>
      <c r="H18" s="450">
        <f>'Chain blok 10 T'!G30</f>
        <v>4</v>
      </c>
      <c r="I18" s="450">
        <f t="shared" si="1"/>
        <v>0</v>
      </c>
      <c r="J18" s="11" t="s">
        <v>2581</v>
      </c>
      <c r="K18">
        <v>2</v>
      </c>
    </row>
    <row r="19" spans="2:11">
      <c r="B19" s="446">
        <v>13</v>
      </c>
      <c r="C19" s="6" t="s">
        <v>2236</v>
      </c>
      <c r="D19" s="444">
        <f>'Lever Blok 1,5 T'!D32</f>
        <v>10</v>
      </c>
      <c r="E19" s="444">
        <f>'Lever Blok 1,5 T'!E32</f>
        <v>0</v>
      </c>
      <c r="F19" s="444">
        <f t="shared" si="0"/>
        <v>0</v>
      </c>
      <c r="G19" s="450">
        <f>'Lever Blok 1,5 T'!F32</f>
        <v>4</v>
      </c>
      <c r="H19" s="450">
        <f>'Lever Blok 1,5 T'!G32</f>
        <v>10</v>
      </c>
      <c r="I19" s="450">
        <f t="shared" si="1"/>
        <v>-4</v>
      </c>
      <c r="J19" s="11"/>
      <c r="K19">
        <v>2</v>
      </c>
    </row>
    <row r="20" spans="2:11">
      <c r="B20" s="446">
        <v>14</v>
      </c>
      <c r="C20" s="6" t="s">
        <v>2237</v>
      </c>
      <c r="D20" s="444">
        <f>'Lever Blok 3 T'!D32</f>
        <v>16</v>
      </c>
      <c r="E20" s="444">
        <f>'Lever Blok 3 T'!E32</f>
        <v>0</v>
      </c>
      <c r="F20" s="444">
        <f t="shared" si="0"/>
        <v>13</v>
      </c>
      <c r="G20" s="450">
        <f>'Lever Blok 3 T'!F32</f>
        <v>2</v>
      </c>
      <c r="H20" s="450">
        <f>'Lever Blok 3 T'!G32</f>
        <v>3</v>
      </c>
      <c r="I20" s="450">
        <f t="shared" si="1"/>
        <v>11</v>
      </c>
      <c r="J20" s="11"/>
    </row>
    <row r="21" spans="2:11">
      <c r="B21" s="446">
        <v>15</v>
      </c>
      <c r="C21" s="6" t="s">
        <v>2483</v>
      </c>
      <c r="D21" s="444">
        <f>'Lever Blok 5T'!D32</f>
        <v>1</v>
      </c>
      <c r="E21" s="444">
        <f>'Lever Blok 5T'!E32</f>
        <v>0</v>
      </c>
      <c r="F21" s="444">
        <f t="shared" si="0"/>
        <v>1</v>
      </c>
      <c r="G21" s="450">
        <f>'Lever Blok 5T'!F32</f>
        <v>1</v>
      </c>
      <c r="H21" s="450">
        <f>'Lever Blok 5T'!G32</f>
        <v>0</v>
      </c>
      <c r="I21" s="450">
        <f t="shared" si="1"/>
        <v>0</v>
      </c>
      <c r="J21" s="11"/>
    </row>
    <row r="22" spans="2:11">
      <c r="B22" s="446">
        <v>16</v>
      </c>
      <c r="C22" s="6" t="s">
        <v>2238</v>
      </c>
      <c r="D22" s="444">
        <f>reamer!D30</f>
        <v>10</v>
      </c>
      <c r="E22" s="444">
        <f>reamer!E30</f>
        <v>3</v>
      </c>
      <c r="F22" s="444">
        <f t="shared" si="0"/>
        <v>4</v>
      </c>
      <c r="G22" s="450">
        <f>reamer!F30</f>
        <v>3</v>
      </c>
      <c r="H22" s="450">
        <f>reamer!G30</f>
        <v>3</v>
      </c>
      <c r="I22" s="450">
        <f t="shared" si="1"/>
        <v>4</v>
      </c>
      <c r="J22" s="11"/>
    </row>
    <row r="23" spans="2:11">
      <c r="B23" s="446">
        <v>17</v>
      </c>
      <c r="C23" s="6" t="s">
        <v>2239</v>
      </c>
      <c r="D23" s="444">
        <f>'Mixer Grouting krisbow 121'!D28</f>
        <v>7</v>
      </c>
      <c r="E23" s="444">
        <f>'Mixer Grouting krisbow 121'!E28</f>
        <v>0</v>
      </c>
      <c r="F23" s="444">
        <f t="shared" si="0"/>
        <v>3</v>
      </c>
      <c r="G23" s="450">
        <f>'Mixer Grouting krisbow 121'!F28</f>
        <v>0</v>
      </c>
      <c r="H23" s="450">
        <f>'Mixer Grouting krisbow 121'!G28</f>
        <v>4</v>
      </c>
      <c r="I23" s="450">
        <f t="shared" si="1"/>
        <v>3</v>
      </c>
      <c r="J23" s="142" t="s">
        <v>2240</v>
      </c>
    </row>
    <row r="24" spans="2:11">
      <c r="B24" s="446">
        <v>18</v>
      </c>
      <c r="C24" s="6" t="s">
        <v>2241</v>
      </c>
      <c r="D24" s="444">
        <f>'Mesin-Bor-JETBROSS'!E33</f>
        <v>8</v>
      </c>
      <c r="E24" s="444">
        <f>'Mesin-Bor-JETBROSS'!F33</f>
        <v>1</v>
      </c>
      <c r="F24" s="444">
        <f t="shared" si="0"/>
        <v>5</v>
      </c>
      <c r="G24" s="450">
        <f>'Mesin-Bor-JETBROSS'!G33</f>
        <v>1</v>
      </c>
      <c r="H24" s="450">
        <f>'Mesin-Bor-JETBROSS'!H33</f>
        <v>2</v>
      </c>
      <c r="I24" s="450">
        <f t="shared" si="1"/>
        <v>5</v>
      </c>
      <c r="J24" s="11"/>
    </row>
    <row r="25" spans="2:11">
      <c r="B25" s="446">
        <v>19</v>
      </c>
      <c r="C25" s="6" t="s">
        <v>2474</v>
      </c>
      <c r="D25" s="444">
        <f>'Bor Tangan'!D21</f>
        <v>1</v>
      </c>
      <c r="E25" s="444">
        <f>'Bor Tangan'!E21</f>
        <v>0</v>
      </c>
      <c r="F25" s="444">
        <f t="shared" si="0"/>
        <v>1</v>
      </c>
      <c r="G25" s="450">
        <f>'Bor Tangan'!F21</f>
        <v>1</v>
      </c>
      <c r="H25" s="450">
        <f>'Bor Tangan'!G21</f>
        <v>0</v>
      </c>
      <c r="I25" s="450">
        <f t="shared" si="1"/>
        <v>0</v>
      </c>
      <c r="J25" s="11"/>
    </row>
    <row r="26" spans="2:11">
      <c r="B26" s="446">
        <v>20</v>
      </c>
      <c r="C26" s="6" t="s">
        <v>2242</v>
      </c>
      <c r="D26" s="444">
        <v>2</v>
      </c>
      <c r="E26" s="444">
        <v>0</v>
      </c>
      <c r="F26" s="444"/>
      <c r="G26" s="450"/>
      <c r="H26" s="449">
        <v>1</v>
      </c>
      <c r="I26" s="450">
        <f t="shared" si="1"/>
        <v>1</v>
      </c>
      <c r="J26" s="11" t="s">
        <v>2231</v>
      </c>
    </row>
    <row r="27" spans="2:11">
      <c r="B27" s="446">
        <v>21</v>
      </c>
      <c r="C27" s="6" t="s">
        <v>2305</v>
      </c>
      <c r="D27" s="444">
        <f>'THERMOS LAS'!D46</f>
        <v>47</v>
      </c>
      <c r="E27" s="444">
        <f>'THERMOS LAS'!E46</f>
        <v>4</v>
      </c>
      <c r="F27" s="444">
        <f t="shared" si="0"/>
        <v>38</v>
      </c>
      <c r="G27" s="450">
        <f>'THERMOS LAS'!F46</f>
        <v>23</v>
      </c>
      <c r="H27" s="450">
        <f>'THERMOS LAS'!G46</f>
        <v>5</v>
      </c>
      <c r="I27" s="450">
        <f>D27-G27-H27</f>
        <v>19</v>
      </c>
      <c r="J27" s="11"/>
      <c r="K27">
        <v>25</v>
      </c>
    </row>
    <row r="28" spans="2:11">
      <c r="B28" s="446">
        <v>22</v>
      </c>
      <c r="C28" s="6" t="s">
        <v>1926</v>
      </c>
      <c r="D28" s="444">
        <f>'Hand Talky'!D60</f>
        <v>85</v>
      </c>
      <c r="E28" s="444">
        <f>'Hand Talky'!E60</f>
        <v>4</v>
      </c>
      <c r="F28" s="444">
        <f t="shared" si="0"/>
        <v>81</v>
      </c>
      <c r="G28" s="450">
        <f>'Hand Talky'!F60</f>
        <v>43</v>
      </c>
      <c r="H28" s="450">
        <f>'Hand Talky'!G60</f>
        <v>0</v>
      </c>
      <c r="I28" s="450">
        <f t="shared" si="1"/>
        <v>42</v>
      </c>
      <c r="J28" s="11" t="s">
        <v>2264</v>
      </c>
    </row>
    <row r="29" spans="2:11">
      <c r="B29" s="446">
        <v>23</v>
      </c>
      <c r="C29" s="166" t="s">
        <v>1930</v>
      </c>
      <c r="D29" s="445">
        <f>reamer!D30</f>
        <v>10</v>
      </c>
      <c r="E29" s="445">
        <f>reamer!E30</f>
        <v>3</v>
      </c>
      <c r="F29" s="444">
        <f t="shared" si="0"/>
        <v>4</v>
      </c>
      <c r="G29" s="451">
        <f>reamer!F30</f>
        <v>3</v>
      </c>
      <c r="H29" s="452">
        <f>reamer!G30</f>
        <v>3</v>
      </c>
      <c r="I29" s="450">
        <f t="shared" si="1"/>
        <v>4</v>
      </c>
      <c r="J29" s="147"/>
      <c r="K29">
        <v>2</v>
      </c>
    </row>
    <row r="30" spans="2:11">
      <c r="B30" s="446">
        <v>24</v>
      </c>
      <c r="C30" s="166" t="s">
        <v>2262</v>
      </c>
      <c r="D30" s="445">
        <v>1</v>
      </c>
      <c r="E30" s="445">
        <v>0</v>
      </c>
      <c r="F30" s="444">
        <f t="shared" si="0"/>
        <v>1</v>
      </c>
      <c r="G30" s="451">
        <v>1</v>
      </c>
      <c r="H30" s="452">
        <v>0</v>
      </c>
      <c r="I30" s="450">
        <f t="shared" si="1"/>
        <v>0</v>
      </c>
      <c r="J30" s="147" t="s">
        <v>2473</v>
      </c>
    </row>
    <row r="31" spans="2:11">
      <c r="B31" s="446">
        <v>25</v>
      </c>
      <c r="C31" s="166" t="s">
        <v>2627</v>
      </c>
      <c r="D31" s="445">
        <v>2</v>
      </c>
      <c r="E31" s="445">
        <v>0</v>
      </c>
      <c r="F31" s="444">
        <f t="shared" si="0"/>
        <v>2</v>
      </c>
      <c r="G31" s="451">
        <v>0</v>
      </c>
      <c r="H31" s="452">
        <v>0</v>
      </c>
      <c r="I31" s="450">
        <f t="shared" si="1"/>
        <v>2</v>
      </c>
      <c r="J31" s="147" t="s">
        <v>390</v>
      </c>
    </row>
    <row r="32" spans="2:11">
      <c r="B32" s="446">
        <v>26</v>
      </c>
      <c r="C32" s="166" t="s">
        <v>2511</v>
      </c>
      <c r="D32" s="445">
        <f>'Webing 15 x 10'!D40</f>
        <v>6</v>
      </c>
      <c r="E32" s="445">
        <f>'Webing 15 x 10'!E40</f>
        <v>0</v>
      </c>
      <c r="F32" s="444">
        <f t="shared" si="0"/>
        <v>0</v>
      </c>
      <c r="G32" s="451">
        <f>'Webing 15 x 10'!F40</f>
        <v>0</v>
      </c>
      <c r="H32" s="452">
        <f>'Webing 15 x 10'!G40</f>
        <v>6</v>
      </c>
      <c r="I32" s="450">
        <f t="shared" si="1"/>
        <v>0</v>
      </c>
      <c r="J32" s="147" t="s">
        <v>2517</v>
      </c>
    </row>
    <row r="33" spans="2:10">
      <c r="B33" s="446">
        <v>27</v>
      </c>
      <c r="C33" s="166" t="s">
        <v>2556</v>
      </c>
      <c r="D33" s="445">
        <f>'Webing 12 x 3 '!D40</f>
        <v>5</v>
      </c>
      <c r="E33" s="445">
        <f>'Webing 12 x 3 '!E40</f>
        <v>0</v>
      </c>
      <c r="F33" s="444">
        <v>5</v>
      </c>
      <c r="G33" s="451">
        <f>'Webing 12 x 3 '!F40</f>
        <v>0</v>
      </c>
      <c r="H33" s="452">
        <v>0</v>
      </c>
      <c r="I33" s="450">
        <f t="shared" si="1"/>
        <v>5</v>
      </c>
      <c r="J33" s="147" t="s">
        <v>2570</v>
      </c>
    </row>
    <row r="34" spans="2:10">
      <c r="B34" s="446">
        <v>28</v>
      </c>
      <c r="C34" s="166" t="s">
        <v>2512</v>
      </c>
      <c r="D34" s="445">
        <f>'Webing 10 x 10'!D40</f>
        <v>6</v>
      </c>
      <c r="E34" s="445">
        <f>'Webing 10 x 10'!E40</f>
        <v>0</v>
      </c>
      <c r="F34" s="444">
        <v>6</v>
      </c>
      <c r="G34" s="451">
        <v>0</v>
      </c>
      <c r="H34" s="452">
        <v>0</v>
      </c>
      <c r="I34" s="450">
        <f t="shared" si="1"/>
        <v>6</v>
      </c>
      <c r="J34" s="147" t="s">
        <v>174</v>
      </c>
    </row>
    <row r="35" spans="2:10">
      <c r="B35" s="446">
        <v>29</v>
      </c>
      <c r="C35" s="166" t="s">
        <v>2513</v>
      </c>
      <c r="D35" s="445">
        <f>'Webing 8 x 6'!D39</f>
        <v>3</v>
      </c>
      <c r="E35" s="445">
        <v>0</v>
      </c>
      <c r="F35" s="444">
        <f>G35+H35+I35</f>
        <v>3</v>
      </c>
      <c r="G35" s="451">
        <f>'Webing 8 x 6'!F39</f>
        <v>0</v>
      </c>
      <c r="H35" s="452">
        <f>'Webing 8 x 6'!G39</f>
        <v>3</v>
      </c>
      <c r="I35" s="450">
        <f t="shared" si="1"/>
        <v>0</v>
      </c>
      <c r="J35" s="147" t="s">
        <v>2557</v>
      </c>
    </row>
    <row r="36" spans="2:10">
      <c r="B36" s="446">
        <v>30</v>
      </c>
      <c r="C36" s="166" t="s">
        <v>2514</v>
      </c>
      <c r="D36" s="445">
        <f>'webing 6 X 6'!D40</f>
        <v>14</v>
      </c>
      <c r="E36" s="445">
        <v>0</v>
      </c>
      <c r="F36" s="444">
        <v>7</v>
      </c>
      <c r="G36" s="451">
        <f>'webing 6 X 6'!F40</f>
        <v>5</v>
      </c>
      <c r="H36" s="452">
        <v>0</v>
      </c>
      <c r="I36" s="450">
        <f t="shared" si="1"/>
        <v>9</v>
      </c>
      <c r="J36" s="147" t="s">
        <v>2558</v>
      </c>
    </row>
    <row r="37" spans="2:10">
      <c r="B37" s="446">
        <v>31</v>
      </c>
      <c r="C37" s="166" t="s">
        <v>2515</v>
      </c>
      <c r="D37" s="445">
        <f>'Webing 5 x 6.'!D32</f>
        <v>24</v>
      </c>
      <c r="E37" s="445">
        <v>0</v>
      </c>
      <c r="F37" s="444">
        <f t="shared" ref="F37:F50" si="2">G37+H37+I37</f>
        <v>24</v>
      </c>
      <c r="G37" s="451">
        <f>'Webing 5 x 6.'!F32</f>
        <v>20</v>
      </c>
      <c r="H37" s="452">
        <f>'Webing 5 x 6.'!G32</f>
        <v>4</v>
      </c>
      <c r="I37" s="450">
        <f t="shared" si="1"/>
        <v>0</v>
      </c>
      <c r="J37" s="147" t="s">
        <v>2555</v>
      </c>
    </row>
    <row r="38" spans="2:10">
      <c r="B38" s="446">
        <v>32</v>
      </c>
      <c r="C38" s="166" t="s">
        <v>2536</v>
      </c>
      <c r="D38" s="445">
        <f>'Webing 3T'!D41</f>
        <v>45</v>
      </c>
      <c r="E38" s="445">
        <v>0</v>
      </c>
      <c r="F38" s="444">
        <f t="shared" si="2"/>
        <v>45</v>
      </c>
      <c r="G38" s="451">
        <f>'Webing 3T'!F41</f>
        <v>19</v>
      </c>
      <c r="H38" s="452">
        <f>'Webing 3T'!G41</f>
        <v>14</v>
      </c>
      <c r="I38" s="450">
        <f t="shared" si="1"/>
        <v>12</v>
      </c>
      <c r="J38" s="147" t="s">
        <v>2571</v>
      </c>
    </row>
    <row r="39" spans="2:10">
      <c r="B39" s="446">
        <v>33</v>
      </c>
      <c r="C39" s="166" t="s">
        <v>2569</v>
      </c>
      <c r="D39" s="445">
        <f>'webing 1T '!D28</f>
        <v>54</v>
      </c>
      <c r="E39" s="445">
        <f>'webing 1T '!E28</f>
        <v>0</v>
      </c>
      <c r="F39" s="444">
        <f t="shared" si="2"/>
        <v>54</v>
      </c>
      <c r="G39" s="451">
        <f>'webing 1T '!F28</f>
        <v>40</v>
      </c>
      <c r="H39" s="452">
        <f>'webing 1T '!G28</f>
        <v>10</v>
      </c>
      <c r="I39" s="450">
        <f>D39-G39-H39</f>
        <v>4</v>
      </c>
      <c r="J39" s="147" t="s">
        <v>2572</v>
      </c>
    </row>
    <row r="40" spans="2:10">
      <c r="B40" s="446">
        <v>34</v>
      </c>
      <c r="C40" s="166" t="s">
        <v>2124</v>
      </c>
      <c r="D40" s="445">
        <f>'Segel 2T'!D40</f>
        <v>10</v>
      </c>
      <c r="E40" s="445">
        <f>'Segel 2T'!E40</f>
        <v>0</v>
      </c>
      <c r="F40" s="444">
        <f t="shared" si="2"/>
        <v>10</v>
      </c>
      <c r="G40" s="451">
        <f>'Segel 2T'!F40</f>
        <v>7</v>
      </c>
      <c r="H40" s="452">
        <f>'Segel 2T'!G40</f>
        <v>0</v>
      </c>
      <c r="I40" s="450">
        <f>D40-G40-H40</f>
        <v>3</v>
      </c>
      <c r="J40" s="147" t="s">
        <v>174</v>
      </c>
    </row>
    <row r="41" spans="2:10">
      <c r="B41" s="446">
        <v>35</v>
      </c>
      <c r="C41" s="166" t="s">
        <v>2586</v>
      </c>
      <c r="D41" s="445">
        <f>'Segel 3T'!D28</f>
        <v>7</v>
      </c>
      <c r="E41" s="445">
        <v>0</v>
      </c>
      <c r="F41" s="444">
        <v>7</v>
      </c>
      <c r="G41" s="451"/>
      <c r="H41" s="452">
        <f>'Segel 3T'!G28</f>
        <v>3</v>
      </c>
      <c r="I41" s="450">
        <f>'Segel 3T'!H28</f>
        <v>4</v>
      </c>
      <c r="J41" s="147"/>
    </row>
    <row r="42" spans="2:10">
      <c r="B42" s="446">
        <v>36</v>
      </c>
      <c r="C42" s="166" t="s">
        <v>2559</v>
      </c>
      <c r="D42" s="445">
        <f>'Segel 4T'!D40</f>
        <v>15</v>
      </c>
      <c r="E42" s="445">
        <f>'Segel 4T'!E40</f>
        <v>0</v>
      </c>
      <c r="F42" s="444">
        <f t="shared" si="2"/>
        <v>15</v>
      </c>
      <c r="G42" s="451">
        <f>'Segel 4T'!F40</f>
        <v>0</v>
      </c>
      <c r="H42" s="452">
        <f>'Segel 4T'!G40</f>
        <v>19</v>
      </c>
      <c r="I42" s="450">
        <f t="shared" ref="I42:I43" si="3">D42-G42-H42</f>
        <v>-4</v>
      </c>
      <c r="J42" s="147" t="s">
        <v>2578</v>
      </c>
    </row>
    <row r="43" spans="2:10">
      <c r="B43" s="446">
        <v>37</v>
      </c>
      <c r="C43" s="166" t="s">
        <v>2587</v>
      </c>
      <c r="D43" s="445">
        <v>7</v>
      </c>
      <c r="E43" s="445"/>
      <c r="F43" s="444"/>
      <c r="G43" s="451"/>
      <c r="H43" s="452">
        <v>8</v>
      </c>
      <c r="I43" s="450">
        <f t="shared" si="3"/>
        <v>-1</v>
      </c>
      <c r="J43" s="147"/>
    </row>
    <row r="44" spans="2:10">
      <c r="B44" s="446">
        <v>38</v>
      </c>
      <c r="C44" s="166" t="s">
        <v>2588</v>
      </c>
      <c r="D44" s="445">
        <v>5</v>
      </c>
      <c r="E44" s="445"/>
      <c r="F44" s="444"/>
      <c r="G44" s="451"/>
      <c r="H44" s="452">
        <v>8</v>
      </c>
      <c r="I44" s="450">
        <f>'Segel 8T'!H40</f>
        <v>2</v>
      </c>
      <c r="J44" s="147"/>
    </row>
    <row r="45" spans="2:10">
      <c r="B45" s="446"/>
      <c r="C45" s="166" t="s">
        <v>2615</v>
      </c>
      <c r="D45" s="445">
        <f>'Segel 9T'!D35</f>
        <v>1</v>
      </c>
      <c r="E45" s="445"/>
      <c r="F45" s="444"/>
      <c r="G45" s="451"/>
      <c r="H45" s="452">
        <f>'Segel 9T'!G35</f>
        <v>1</v>
      </c>
      <c r="I45" s="450">
        <f>'Segel 9T'!H35</f>
        <v>0</v>
      </c>
      <c r="J45" s="147"/>
    </row>
    <row r="46" spans="2:10">
      <c r="B46" s="446">
        <v>39</v>
      </c>
      <c r="C46" s="166" t="s">
        <v>2589</v>
      </c>
      <c r="D46" s="445">
        <f>'Segel 12T'!D40</f>
        <v>11</v>
      </c>
      <c r="E46" s="445"/>
      <c r="F46" s="444"/>
      <c r="G46" s="451"/>
      <c r="H46" s="452">
        <f>'Segel 12T'!G40</f>
        <v>10</v>
      </c>
      <c r="I46" s="450">
        <f>'Segel 12T'!H40</f>
        <v>1</v>
      </c>
      <c r="J46" s="147"/>
    </row>
    <row r="47" spans="2:10">
      <c r="B47" s="446">
        <v>40</v>
      </c>
      <c r="C47" s="166" t="s">
        <v>2560</v>
      </c>
      <c r="D47" s="445">
        <f>'Sagel 17T'!D37</f>
        <v>8</v>
      </c>
      <c r="E47" s="445">
        <f>'Sagel 17T'!E37</f>
        <v>0</v>
      </c>
      <c r="F47" s="444">
        <f t="shared" si="2"/>
        <v>8</v>
      </c>
      <c r="G47" s="451">
        <f>'Sagel 17T'!F37</f>
        <v>0</v>
      </c>
      <c r="H47" s="452">
        <f>'Sagel 17T'!G37</f>
        <v>6</v>
      </c>
      <c r="I47" s="450">
        <f>D47-G47-H47</f>
        <v>2</v>
      </c>
      <c r="J47" s="147" t="s">
        <v>2579</v>
      </c>
    </row>
    <row r="48" spans="2:10">
      <c r="B48" s="446">
        <v>41</v>
      </c>
      <c r="C48" s="166" t="s">
        <v>2561</v>
      </c>
      <c r="D48" s="445">
        <f>'Sagel 25T'!D24</f>
        <v>4</v>
      </c>
      <c r="E48" s="445">
        <f>'Sagel 25T'!E24</f>
        <v>0</v>
      </c>
      <c r="F48" s="444">
        <f t="shared" si="2"/>
        <v>4</v>
      </c>
      <c r="G48" s="451">
        <f>'Sagel 25T'!F24</f>
        <v>0</v>
      </c>
      <c r="H48" s="452">
        <f>'Sagel 25T'!G24</f>
        <v>8</v>
      </c>
      <c r="I48" s="450">
        <f>'Sagel 25T'!H24</f>
        <v>-4</v>
      </c>
      <c r="J48" s="147" t="s">
        <v>174</v>
      </c>
    </row>
    <row r="49" spans="2:10">
      <c r="B49" s="446">
        <v>42</v>
      </c>
      <c r="C49" s="166" t="s">
        <v>2562</v>
      </c>
      <c r="D49" s="445">
        <f>'Segel 35T'!D40</f>
        <v>12</v>
      </c>
      <c r="E49" s="445">
        <f>'Segel 35T'!E40</f>
        <v>0</v>
      </c>
      <c r="F49" s="444">
        <f t="shared" si="2"/>
        <v>12</v>
      </c>
      <c r="G49" s="451">
        <f>'Segel 35T'!F40</f>
        <v>0</v>
      </c>
      <c r="H49" s="452">
        <f>'Segel 35T'!G40</f>
        <v>17</v>
      </c>
      <c r="I49" s="450">
        <f t="shared" si="1"/>
        <v>-5</v>
      </c>
      <c r="J49" s="147" t="s">
        <v>174</v>
      </c>
    </row>
    <row r="50" spans="2:10">
      <c r="B50" s="446">
        <v>43</v>
      </c>
      <c r="C50" s="166" t="s">
        <v>2563</v>
      </c>
      <c r="D50" s="445">
        <f>'Segel 55T'!D40</f>
        <v>2</v>
      </c>
      <c r="E50" s="445">
        <f>'Segel 55T'!E40</f>
        <v>0</v>
      </c>
      <c r="F50" s="444">
        <f t="shared" si="2"/>
        <v>2</v>
      </c>
      <c r="G50" s="452">
        <f>'Segel 55T'!F40</f>
        <v>0</v>
      </c>
      <c r="H50" s="452">
        <f>'Segel 55T'!G40</f>
        <v>2</v>
      </c>
      <c r="I50" s="450">
        <f t="shared" si="1"/>
        <v>0</v>
      </c>
      <c r="J50" s="147" t="s">
        <v>174</v>
      </c>
    </row>
    <row r="51" spans="2:10">
      <c r="B51" s="446">
        <v>43</v>
      </c>
      <c r="C51" s="166" t="s">
        <v>2610</v>
      </c>
      <c r="D51" s="445">
        <v>1</v>
      </c>
      <c r="E51" s="445"/>
      <c r="F51" s="444"/>
      <c r="G51" s="452"/>
      <c r="H51" s="452">
        <v>0</v>
      </c>
      <c r="I51" s="450">
        <f t="shared" si="1"/>
        <v>1</v>
      </c>
      <c r="J51" s="147" t="s">
        <v>212</v>
      </c>
    </row>
    <row r="52" spans="2:10">
      <c r="B52" s="446">
        <v>43</v>
      </c>
      <c r="C52" s="166" t="s">
        <v>2611</v>
      </c>
      <c r="D52" s="445">
        <v>2</v>
      </c>
      <c r="E52" s="445"/>
      <c r="F52" s="444"/>
      <c r="G52" s="452">
        <v>1</v>
      </c>
      <c r="H52" s="452">
        <v>0</v>
      </c>
      <c r="I52" s="450">
        <v>1</v>
      </c>
      <c r="J52" s="147" t="s">
        <v>2582</v>
      </c>
    </row>
    <row r="53" spans="2:10">
      <c r="B53" s="446"/>
      <c r="C53" s="166"/>
      <c r="D53" s="445"/>
      <c r="E53" s="445"/>
      <c r="F53" s="444"/>
      <c r="G53" s="452"/>
      <c r="H53" s="452"/>
      <c r="I53" s="450"/>
      <c r="J53" s="147"/>
    </row>
    <row r="54" spans="2:10">
      <c r="B54" s="446"/>
      <c r="C54" s="166"/>
      <c r="D54" s="445"/>
      <c r="E54" s="445"/>
      <c r="F54" s="444"/>
      <c r="G54" s="452"/>
      <c r="H54" s="452"/>
      <c r="I54" s="450"/>
      <c r="J54" s="147"/>
    </row>
    <row r="55" spans="2:10">
      <c r="B55" s="446"/>
      <c r="C55" s="166"/>
      <c r="D55" s="445"/>
      <c r="E55" s="445"/>
      <c r="F55" s="444"/>
      <c r="G55" s="452"/>
      <c r="H55" s="452"/>
      <c r="I55" s="450"/>
      <c r="J55" s="147"/>
    </row>
    <row r="56" spans="2:10">
      <c r="B56" s="446"/>
      <c r="C56" s="166"/>
      <c r="D56" s="445"/>
      <c r="E56" s="445"/>
      <c r="F56" s="444"/>
      <c r="G56" s="452"/>
      <c r="H56" s="452"/>
      <c r="I56" s="450"/>
      <c r="J56" s="147"/>
    </row>
    <row r="57" spans="2:10">
      <c r="B57" s="446"/>
      <c r="C57" s="166"/>
      <c r="D57" s="445"/>
      <c r="E57" s="445"/>
      <c r="F57" s="444"/>
      <c r="G57" s="452"/>
      <c r="H57" s="452"/>
      <c r="I57" s="450"/>
      <c r="J57" s="147"/>
    </row>
    <row r="58" spans="2:10">
      <c r="B58" s="446"/>
      <c r="C58" s="166"/>
      <c r="D58" s="445"/>
      <c r="E58" s="445"/>
      <c r="F58" s="444"/>
      <c r="G58" s="452"/>
      <c r="H58" s="452"/>
      <c r="I58" s="450"/>
      <c r="J58" s="147"/>
    </row>
    <row r="59" spans="2:10">
      <c r="B59" s="446"/>
      <c r="C59" s="166"/>
      <c r="D59" s="445"/>
      <c r="E59" s="445"/>
      <c r="F59" s="444"/>
      <c r="G59" s="452"/>
      <c r="H59" s="452"/>
      <c r="I59" s="450"/>
      <c r="J59" s="147"/>
    </row>
    <row r="60" spans="2:10">
      <c r="B60" s="5">
        <v>44</v>
      </c>
      <c r="C60" s="59" t="s">
        <v>1838</v>
      </c>
      <c r="D60" s="444">
        <v>1</v>
      </c>
      <c r="E60" s="445"/>
      <c r="F60" s="444">
        <f t="shared" si="0"/>
        <v>1</v>
      </c>
      <c r="G60" s="451"/>
      <c r="H60" s="451"/>
      <c r="I60" s="450">
        <v>1</v>
      </c>
      <c r="J60" s="160" t="s">
        <v>1845</v>
      </c>
    </row>
    <row r="61" spans="2:10">
      <c r="B61" s="5">
        <v>45</v>
      </c>
      <c r="C61" s="130" t="s">
        <v>1839</v>
      </c>
      <c r="D61" s="444">
        <v>2</v>
      </c>
      <c r="E61" s="445"/>
      <c r="F61" s="444">
        <f t="shared" si="0"/>
        <v>2</v>
      </c>
      <c r="G61" s="451"/>
      <c r="H61" s="451"/>
      <c r="I61" s="450">
        <f t="shared" si="1"/>
        <v>2</v>
      </c>
      <c r="J61" s="160" t="s">
        <v>1845</v>
      </c>
    </row>
    <row r="62" spans="2:10">
      <c r="B62" s="5">
        <v>46</v>
      </c>
      <c r="C62" s="130" t="s">
        <v>1840</v>
      </c>
      <c r="D62" s="444">
        <v>2</v>
      </c>
      <c r="E62" s="445"/>
      <c r="F62" s="444">
        <f t="shared" si="0"/>
        <v>2</v>
      </c>
      <c r="G62" s="451"/>
      <c r="H62" s="451"/>
      <c r="I62" s="450">
        <f t="shared" si="1"/>
        <v>2</v>
      </c>
      <c r="J62" s="160" t="s">
        <v>1845</v>
      </c>
    </row>
    <row r="63" spans="2:10">
      <c r="B63" s="5">
        <v>47</v>
      </c>
      <c r="C63" s="130" t="s">
        <v>1841</v>
      </c>
      <c r="D63" s="444">
        <v>1</v>
      </c>
      <c r="E63" s="445"/>
      <c r="F63" s="444">
        <f t="shared" si="0"/>
        <v>1</v>
      </c>
      <c r="G63" s="451"/>
      <c r="H63" s="451"/>
      <c r="I63" s="450">
        <f t="shared" si="1"/>
        <v>1</v>
      </c>
      <c r="J63" s="160" t="s">
        <v>1845</v>
      </c>
    </row>
    <row r="64" spans="2:10">
      <c r="B64" s="5">
        <v>48</v>
      </c>
      <c r="C64" s="130" t="s">
        <v>1842</v>
      </c>
      <c r="D64" s="444">
        <v>1</v>
      </c>
      <c r="E64" s="445"/>
      <c r="F64" s="444">
        <f t="shared" si="0"/>
        <v>1</v>
      </c>
      <c r="G64" s="451"/>
      <c r="H64" s="451"/>
      <c r="I64" s="450">
        <f t="shared" si="1"/>
        <v>1</v>
      </c>
      <c r="J64" s="160" t="s">
        <v>1845</v>
      </c>
    </row>
    <row r="65" spans="2:10">
      <c r="B65" s="5">
        <v>49</v>
      </c>
      <c r="C65" s="130" t="s">
        <v>1843</v>
      </c>
      <c r="D65" s="444">
        <v>2</v>
      </c>
      <c r="E65" s="445"/>
      <c r="F65" s="444">
        <f t="shared" si="0"/>
        <v>2</v>
      </c>
      <c r="G65" s="451"/>
      <c r="H65" s="451"/>
      <c r="I65" s="450">
        <f t="shared" si="1"/>
        <v>2</v>
      </c>
      <c r="J65" s="160" t="s">
        <v>1845</v>
      </c>
    </row>
    <row r="66" spans="2:10">
      <c r="B66" s="5">
        <v>50</v>
      </c>
      <c r="C66" s="130" t="s">
        <v>1844</v>
      </c>
      <c r="D66" s="444">
        <v>2</v>
      </c>
      <c r="E66" s="445"/>
      <c r="F66" s="444">
        <f t="shared" si="0"/>
        <v>2</v>
      </c>
      <c r="G66" s="451"/>
      <c r="H66" s="451"/>
      <c r="I66" s="450">
        <f t="shared" si="1"/>
        <v>2</v>
      </c>
      <c r="J66" s="160" t="s">
        <v>1845</v>
      </c>
    </row>
    <row r="67" spans="2:10">
      <c r="B67" s="5">
        <v>51</v>
      </c>
      <c r="C67" s="130" t="s">
        <v>1846</v>
      </c>
      <c r="D67" s="444">
        <v>2</v>
      </c>
      <c r="E67" s="445"/>
      <c r="F67" s="444">
        <f t="shared" si="0"/>
        <v>2</v>
      </c>
      <c r="G67" s="451"/>
      <c r="H67" s="451"/>
      <c r="I67" s="450">
        <f t="shared" si="1"/>
        <v>2</v>
      </c>
      <c r="J67" s="160" t="s">
        <v>1851</v>
      </c>
    </row>
    <row r="68" spans="2:10">
      <c r="B68" s="5">
        <v>52</v>
      </c>
      <c r="C68" s="130" t="s">
        <v>1847</v>
      </c>
      <c r="D68" s="444">
        <v>2</v>
      </c>
      <c r="E68" s="445"/>
      <c r="F68" s="444">
        <f t="shared" si="0"/>
        <v>2</v>
      </c>
      <c r="G68" s="451"/>
      <c r="H68" s="451"/>
      <c r="I68" s="450">
        <f t="shared" si="1"/>
        <v>2</v>
      </c>
      <c r="J68" s="160" t="s">
        <v>1851</v>
      </c>
    </row>
    <row r="69" spans="2:10">
      <c r="B69" s="5">
        <v>53</v>
      </c>
      <c r="C69" s="130" t="s">
        <v>1848</v>
      </c>
      <c r="D69" s="444">
        <v>1</v>
      </c>
      <c r="E69" s="445"/>
      <c r="F69" s="444">
        <f t="shared" si="0"/>
        <v>1</v>
      </c>
      <c r="G69" s="451"/>
      <c r="H69" s="451"/>
      <c r="I69" s="450">
        <f t="shared" si="1"/>
        <v>1</v>
      </c>
      <c r="J69" s="160" t="s">
        <v>1851</v>
      </c>
    </row>
    <row r="70" spans="2:10">
      <c r="B70" s="5">
        <v>54</v>
      </c>
      <c r="C70" s="130" t="s">
        <v>1849</v>
      </c>
      <c r="D70" s="444">
        <v>1</v>
      </c>
      <c r="E70" s="445"/>
      <c r="F70" s="444">
        <f t="shared" si="0"/>
        <v>1</v>
      </c>
      <c r="G70" s="451"/>
      <c r="H70" s="451"/>
      <c r="I70" s="450">
        <f t="shared" si="1"/>
        <v>1</v>
      </c>
      <c r="J70" s="160" t="s">
        <v>1851</v>
      </c>
    </row>
    <row r="71" spans="2:10">
      <c r="B71" s="5">
        <v>55</v>
      </c>
      <c r="C71" s="130" t="s">
        <v>1850</v>
      </c>
      <c r="D71" s="444">
        <v>2</v>
      </c>
      <c r="E71" s="445"/>
      <c r="F71" s="444">
        <f t="shared" si="0"/>
        <v>2</v>
      </c>
      <c r="G71" s="451"/>
      <c r="H71" s="451"/>
      <c r="I71" s="450">
        <f t="shared" si="1"/>
        <v>2</v>
      </c>
      <c r="J71" s="160" t="s">
        <v>1851</v>
      </c>
    </row>
    <row r="72" spans="2:10">
      <c r="B72" s="5">
        <v>56</v>
      </c>
      <c r="C72" s="130" t="s">
        <v>1604</v>
      </c>
      <c r="D72" s="444">
        <v>1</v>
      </c>
      <c r="E72" s="445"/>
      <c r="F72" s="444">
        <f t="shared" si="0"/>
        <v>1</v>
      </c>
      <c r="G72" s="451"/>
      <c r="H72" s="451"/>
      <c r="I72" s="450">
        <f t="shared" si="1"/>
        <v>1</v>
      </c>
      <c r="J72" s="160" t="s">
        <v>2263</v>
      </c>
    </row>
    <row r="73" spans="2:10">
      <c r="B73" s="5">
        <v>57</v>
      </c>
      <c r="C73" s="130" t="s">
        <v>1606</v>
      </c>
      <c r="D73" s="444">
        <v>2</v>
      </c>
      <c r="E73" s="445"/>
      <c r="F73" s="444">
        <f t="shared" si="0"/>
        <v>2</v>
      </c>
      <c r="G73" s="451"/>
      <c r="H73" s="451"/>
      <c r="I73" s="450">
        <f t="shared" si="1"/>
        <v>2</v>
      </c>
      <c r="J73" s="160" t="s">
        <v>2263</v>
      </c>
    </row>
    <row r="74" spans="2:10">
      <c r="B74" s="5">
        <v>58</v>
      </c>
      <c r="C74" s="130" t="s">
        <v>1608</v>
      </c>
      <c r="D74" s="444">
        <v>1</v>
      </c>
      <c r="E74" s="445"/>
      <c r="F74" s="444">
        <f t="shared" si="0"/>
        <v>1</v>
      </c>
      <c r="G74" s="451"/>
      <c r="H74" s="451"/>
      <c r="I74" s="450">
        <f t="shared" si="1"/>
        <v>1</v>
      </c>
      <c r="J74" s="160" t="s">
        <v>2263</v>
      </c>
    </row>
    <row r="75" spans="2:10">
      <c r="B75" s="5"/>
      <c r="C75" s="130" t="s">
        <v>1610</v>
      </c>
      <c r="D75" s="444">
        <v>1</v>
      </c>
      <c r="E75" s="445"/>
      <c r="F75" s="444">
        <f t="shared" si="0"/>
        <v>1</v>
      </c>
      <c r="G75" s="451"/>
      <c r="H75" s="451"/>
      <c r="I75" s="450">
        <f t="shared" si="1"/>
        <v>1</v>
      </c>
      <c r="J75" s="11" t="s">
        <v>1621</v>
      </c>
    </row>
    <row r="76" spans="2:10">
      <c r="B76" s="165"/>
      <c r="C76" s="130" t="s">
        <v>2623</v>
      </c>
      <c r="D76" s="445">
        <f>'Lifting Lack Kuping'!D24</f>
        <v>9</v>
      </c>
      <c r="E76" s="445"/>
      <c r="F76" s="445">
        <v>9</v>
      </c>
      <c r="G76" s="451">
        <v>0</v>
      </c>
      <c r="H76" s="452">
        <f>'Lifting Lack Kuping'!F24</f>
        <v>9</v>
      </c>
      <c r="I76" s="452">
        <f>'Lifting Lack Kuping'!G24</f>
        <v>0</v>
      </c>
      <c r="J76" s="147"/>
    </row>
    <row r="77" spans="2:10">
      <c r="B77" s="165"/>
      <c r="C77" s="130"/>
      <c r="D77" s="445"/>
      <c r="E77" s="445"/>
      <c r="F77" s="445"/>
      <c r="G77" s="451"/>
      <c r="H77" s="452"/>
      <c r="I77" s="452"/>
      <c r="J77" s="147"/>
    </row>
    <row r="78" spans="2:10">
      <c r="B78" s="165"/>
      <c r="C78" s="130"/>
      <c r="D78" s="445"/>
      <c r="E78" s="445"/>
      <c r="F78" s="445"/>
      <c r="G78" s="451"/>
      <c r="H78" s="452"/>
      <c r="I78" s="452"/>
      <c r="J78" s="147"/>
    </row>
    <row r="79" spans="2:10">
      <c r="B79" s="165"/>
      <c r="C79" s="130"/>
      <c r="D79" s="445"/>
      <c r="E79" s="445"/>
      <c r="F79" s="445"/>
      <c r="G79" s="451"/>
      <c r="H79" s="452"/>
      <c r="I79" s="452"/>
      <c r="J79" s="147"/>
    </row>
    <row r="80" spans="2:10">
      <c r="B80" s="165"/>
      <c r="C80" s="130"/>
      <c r="D80" s="445"/>
      <c r="E80" s="445"/>
      <c r="F80" s="445"/>
      <c r="G80" s="451"/>
      <c r="H80" s="452"/>
      <c r="I80" s="452"/>
      <c r="J80" s="147"/>
    </row>
    <row r="81" spans="2:10">
      <c r="B81" s="165"/>
      <c r="C81" s="166"/>
      <c r="D81" s="445"/>
      <c r="E81" s="445"/>
      <c r="F81" s="445"/>
      <c r="G81" s="451"/>
      <c r="H81" s="452"/>
      <c r="I81" s="452"/>
      <c r="J81" s="147"/>
    </row>
    <row r="82" spans="2:10">
      <c r="B82" s="165"/>
      <c r="C82" s="166"/>
      <c r="D82" s="445"/>
      <c r="E82" s="445"/>
      <c r="F82" s="445"/>
      <c r="G82" s="451"/>
      <c r="H82" s="452"/>
      <c r="I82" s="452"/>
      <c r="J82" s="147"/>
    </row>
    <row r="83" spans="2:10">
      <c r="B83" s="165"/>
      <c r="C83" s="166"/>
      <c r="D83" s="445"/>
      <c r="E83" s="445"/>
      <c r="F83" s="445"/>
      <c r="G83" s="451"/>
      <c r="H83" s="452"/>
      <c r="I83" s="452"/>
      <c r="J83" s="147"/>
    </row>
    <row r="84" spans="2:10">
      <c r="B84" s="165"/>
      <c r="C84" s="166"/>
      <c r="D84" s="445"/>
      <c r="E84" s="445"/>
      <c r="F84" s="445"/>
      <c r="G84" s="451"/>
      <c r="H84" s="452"/>
      <c r="I84" s="452"/>
      <c r="J84" s="147"/>
    </row>
    <row r="85" spans="2:10">
      <c r="B85" s="165"/>
      <c r="C85" s="166"/>
      <c r="D85" s="445"/>
      <c r="E85" s="445"/>
      <c r="F85" s="445"/>
      <c r="G85" s="451"/>
      <c r="H85" s="452"/>
      <c r="I85" s="452"/>
      <c r="J85" s="147"/>
    </row>
    <row r="86" spans="2:10">
      <c r="B86" s="165"/>
      <c r="C86" s="166"/>
      <c r="D86" s="445"/>
      <c r="E86" s="445"/>
      <c r="F86" s="445"/>
      <c r="G86" s="451"/>
      <c r="H86" s="452"/>
      <c r="I86" s="452"/>
      <c r="J86" s="147"/>
    </row>
    <row r="87" spans="2:10">
      <c r="B87" s="165"/>
      <c r="C87" s="166"/>
      <c r="D87" s="445"/>
      <c r="E87" s="445"/>
      <c r="F87" s="445"/>
      <c r="G87" s="451"/>
      <c r="H87" s="452"/>
      <c r="I87" s="452"/>
      <c r="J87" s="147"/>
    </row>
    <row r="88" spans="2:10">
      <c r="B88" s="165"/>
      <c r="C88" s="166"/>
      <c r="D88" s="445"/>
      <c r="E88" s="445"/>
      <c r="F88" s="445"/>
      <c r="G88" s="451"/>
      <c r="H88" s="452"/>
      <c r="I88" s="452"/>
      <c r="J88" s="147"/>
    </row>
    <row r="89" spans="2:10">
      <c r="B89" s="165"/>
      <c r="C89" s="166"/>
      <c r="D89" s="445"/>
      <c r="E89" s="445"/>
      <c r="F89" s="445"/>
      <c r="G89" s="451"/>
      <c r="H89" s="452"/>
      <c r="I89" s="452"/>
      <c r="J89" s="147"/>
    </row>
    <row r="90" spans="2:10" ht="15.75" thickBot="1">
      <c r="B90" s="171"/>
      <c r="C90" s="8"/>
      <c r="D90" s="447"/>
      <c r="E90" s="447"/>
      <c r="F90" s="447"/>
      <c r="G90" s="453"/>
      <c r="H90" s="454"/>
      <c r="I90" s="455"/>
      <c r="J90" s="12"/>
    </row>
  </sheetData>
  <mergeCells count="10">
    <mergeCell ref="J4:J5"/>
    <mergeCell ref="B2:I2"/>
    <mergeCell ref="B4:B5"/>
    <mergeCell ref="C4:C5"/>
    <mergeCell ref="D4:D5"/>
    <mergeCell ref="E4:E5"/>
    <mergeCell ref="F4:F5"/>
    <mergeCell ref="G4:G5"/>
    <mergeCell ref="I4:I5"/>
    <mergeCell ref="H4:H5"/>
  </mergeCell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3:V40"/>
  <sheetViews>
    <sheetView workbookViewId="0">
      <selection activeCell="J38" sqref="J38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10.28515625" customWidth="1"/>
    <col min="8" max="9" width="7.42578125" customWidth="1"/>
    <col min="10" max="10" width="16.5703125" customWidth="1"/>
    <col min="11" max="11" width="31.42578125" customWidth="1"/>
    <col min="12" max="12" width="16.42578125" customWidth="1"/>
    <col min="13" max="14" width="9.7109375" customWidth="1"/>
  </cols>
  <sheetData>
    <row r="3" spans="1:22">
      <c r="A3" t="s">
        <v>4</v>
      </c>
    </row>
    <row r="5" spans="1:22">
      <c r="A5" s="1" t="s">
        <v>5</v>
      </c>
    </row>
    <row r="6" spans="1:22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13"/>
      <c r="P6" s="13"/>
      <c r="Q6" s="13"/>
      <c r="R6" s="13"/>
      <c r="S6" s="13"/>
      <c r="T6" s="13"/>
      <c r="U6" s="13"/>
      <c r="V6" s="13"/>
    </row>
    <row r="7" spans="1:22">
      <c r="A7" s="1"/>
    </row>
    <row r="8" spans="1:22">
      <c r="A8" s="14" t="s">
        <v>12</v>
      </c>
      <c r="C8" t="s">
        <v>2129</v>
      </c>
    </row>
    <row r="9" spans="1:22">
      <c r="A9" s="14"/>
    </row>
    <row r="10" spans="1:22">
      <c r="A10" s="14" t="s">
        <v>8</v>
      </c>
      <c r="C10" t="s">
        <v>7</v>
      </c>
    </row>
    <row r="11" spans="1:22">
      <c r="A11" s="14"/>
    </row>
    <row r="12" spans="1:22">
      <c r="A12" s="14" t="s">
        <v>9</v>
      </c>
      <c r="C12" t="s">
        <v>2119</v>
      </c>
    </row>
    <row r="13" spans="1:22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  <c r="N13" s="564"/>
    </row>
    <row r="14" spans="1:22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79" t="s">
        <v>2565</v>
      </c>
      <c r="G14" s="585" t="s">
        <v>2566</v>
      </c>
      <c r="H14" s="559" t="s">
        <v>1776</v>
      </c>
      <c r="I14" s="479"/>
      <c r="J14" s="560" t="s">
        <v>15</v>
      </c>
      <c r="K14" s="560"/>
      <c r="L14" s="560"/>
      <c r="M14" s="560" t="s">
        <v>20</v>
      </c>
      <c r="N14" s="560"/>
    </row>
    <row r="15" spans="1:22" ht="24.75" customHeight="1">
      <c r="A15" s="560"/>
      <c r="B15" s="560"/>
      <c r="C15" s="579"/>
      <c r="D15" s="559"/>
      <c r="E15" s="559"/>
      <c r="F15" s="579"/>
      <c r="G15" s="586"/>
      <c r="H15" s="559"/>
      <c r="I15" s="479"/>
      <c r="J15" s="33" t="s">
        <v>1</v>
      </c>
      <c r="K15" s="33" t="s">
        <v>2115</v>
      </c>
      <c r="L15" s="33" t="s">
        <v>17</v>
      </c>
      <c r="M15" s="33" t="s">
        <v>19</v>
      </c>
      <c r="N15" s="33" t="s">
        <v>18</v>
      </c>
    </row>
    <row r="16" spans="1:22" ht="15.75">
      <c r="A16" s="152">
        <v>1</v>
      </c>
      <c r="B16" s="287">
        <v>45265</v>
      </c>
      <c r="C16" s="266" t="s">
        <v>2128</v>
      </c>
      <c r="D16" s="266">
        <v>4</v>
      </c>
      <c r="E16" s="265"/>
      <c r="F16" s="280"/>
      <c r="G16" s="280"/>
      <c r="H16" s="342"/>
      <c r="I16" s="342"/>
      <c r="J16" s="268"/>
      <c r="K16" s="261"/>
      <c r="L16" s="278"/>
      <c r="M16" s="277"/>
      <c r="N16" s="283"/>
    </row>
    <row r="17" spans="1:14" ht="28.5">
      <c r="A17" s="152">
        <v>2</v>
      </c>
      <c r="B17" s="290">
        <v>45365</v>
      </c>
      <c r="C17" s="275" t="s">
        <v>2552</v>
      </c>
      <c r="D17" s="275">
        <v>8</v>
      </c>
      <c r="E17" s="265"/>
      <c r="F17" s="280"/>
      <c r="G17" s="280"/>
      <c r="H17" s="342"/>
      <c r="I17" s="342"/>
      <c r="J17" s="268"/>
      <c r="K17" s="261" t="s">
        <v>1767</v>
      </c>
      <c r="L17" s="278"/>
      <c r="M17" s="277"/>
      <c r="N17" s="283"/>
    </row>
    <row r="18" spans="1:14" ht="15.75">
      <c r="A18" s="152">
        <v>3</v>
      </c>
      <c r="B18" s="288">
        <v>45433</v>
      </c>
      <c r="C18" s="275">
        <v>410</v>
      </c>
      <c r="D18" s="266"/>
      <c r="E18" s="265"/>
      <c r="F18" s="280"/>
      <c r="G18" s="258">
        <v>8</v>
      </c>
      <c r="H18" s="270"/>
      <c r="I18" s="270"/>
      <c r="J18" s="268"/>
      <c r="K18" s="260"/>
      <c r="L18" s="278" t="s">
        <v>2609</v>
      </c>
      <c r="M18" s="260"/>
      <c r="N18" s="260"/>
    </row>
    <row r="19" spans="1:14" ht="15.75">
      <c r="A19" s="152">
        <v>4</v>
      </c>
      <c r="B19" s="290">
        <v>45439</v>
      </c>
      <c r="C19" s="275">
        <v>660</v>
      </c>
      <c r="D19" s="275"/>
      <c r="E19" s="262"/>
      <c r="F19" s="280"/>
      <c r="G19" s="258">
        <v>5</v>
      </c>
      <c r="H19" s="270"/>
      <c r="I19" s="270"/>
      <c r="J19" s="268"/>
      <c r="K19" s="260"/>
      <c r="L19" s="260"/>
      <c r="M19" s="260"/>
      <c r="N19" s="260"/>
    </row>
    <row r="20" spans="1:14" ht="15.75">
      <c r="A20" s="152">
        <v>5</v>
      </c>
      <c r="B20" s="289"/>
      <c r="C20" s="266"/>
      <c r="D20" s="266"/>
      <c r="E20" s="262"/>
      <c r="F20" s="280"/>
      <c r="G20" s="258">
        <v>4</v>
      </c>
      <c r="H20" s="270"/>
      <c r="I20" s="270"/>
      <c r="J20" s="268"/>
      <c r="K20" s="260"/>
      <c r="L20" s="260"/>
      <c r="M20" s="260"/>
      <c r="N20" s="260"/>
    </row>
    <row r="21" spans="1:14" ht="15.75">
      <c r="A21" s="152">
        <v>6</v>
      </c>
      <c r="B21" s="290"/>
      <c r="C21" s="275"/>
      <c r="D21" s="275"/>
      <c r="E21" s="262"/>
      <c r="F21" s="280"/>
      <c r="G21" s="258"/>
      <c r="H21" s="270"/>
      <c r="I21" s="270"/>
      <c r="J21" s="268"/>
      <c r="K21" s="260"/>
      <c r="L21" s="260"/>
      <c r="M21" s="260"/>
      <c r="N21" s="260"/>
    </row>
    <row r="22" spans="1:14" ht="15.75">
      <c r="A22" s="152">
        <v>7</v>
      </c>
      <c r="B22" s="281"/>
      <c r="C22" s="265"/>
      <c r="D22" s="265"/>
      <c r="E22" s="262"/>
      <c r="F22" s="280"/>
      <c r="G22" s="258"/>
      <c r="H22" s="270"/>
      <c r="I22" s="270"/>
      <c r="J22" s="268"/>
      <c r="K22" s="260"/>
      <c r="L22" s="260"/>
      <c r="M22" s="260"/>
      <c r="N22" s="260"/>
    </row>
    <row r="23" spans="1:14" ht="15.75">
      <c r="A23" s="152">
        <v>8</v>
      </c>
      <c r="B23" s="281"/>
      <c r="C23" s="265"/>
      <c r="D23" s="265"/>
      <c r="E23" s="262"/>
      <c r="F23" s="280"/>
      <c r="G23" s="258"/>
      <c r="H23" s="270"/>
      <c r="I23" s="270"/>
      <c r="J23" s="268"/>
      <c r="K23" s="260"/>
      <c r="L23" s="260"/>
      <c r="M23" s="260"/>
      <c r="N23" s="260"/>
    </row>
    <row r="24" spans="1:14" ht="15.75">
      <c r="A24" s="152">
        <v>9</v>
      </c>
      <c r="B24" s="281"/>
      <c r="C24" s="265"/>
      <c r="D24" s="265"/>
      <c r="E24" s="262"/>
      <c r="F24" s="280"/>
      <c r="G24" s="258"/>
      <c r="H24" s="270"/>
      <c r="I24" s="270"/>
      <c r="J24" s="268"/>
      <c r="K24" s="260"/>
      <c r="L24" s="260"/>
      <c r="M24" s="260"/>
      <c r="N24" s="260"/>
    </row>
    <row r="25" spans="1:14" ht="15.75">
      <c r="A25" s="152">
        <v>10</v>
      </c>
      <c r="B25" s="281"/>
      <c r="C25" s="265"/>
      <c r="D25" s="265"/>
      <c r="E25" s="262"/>
      <c r="F25" s="280"/>
      <c r="G25" s="258"/>
      <c r="H25" s="270"/>
      <c r="I25" s="270"/>
      <c r="J25" s="268"/>
      <c r="K25" s="260"/>
      <c r="L25" s="260"/>
      <c r="M25" s="260"/>
      <c r="N25" s="260"/>
    </row>
    <row r="26" spans="1:14" ht="15.75">
      <c r="A26" s="152">
        <v>11</v>
      </c>
      <c r="B26" s="281"/>
      <c r="C26" s="265"/>
      <c r="D26" s="265"/>
      <c r="E26" s="262"/>
      <c r="F26" s="280"/>
      <c r="G26" s="258"/>
      <c r="H26" s="270"/>
      <c r="I26" s="270"/>
      <c r="J26" s="268"/>
      <c r="K26" s="260"/>
      <c r="L26" s="260"/>
      <c r="M26" s="260"/>
      <c r="N26" s="260"/>
    </row>
    <row r="27" spans="1:14" ht="15.75">
      <c r="A27" s="152">
        <v>12</v>
      </c>
      <c r="B27" s="281"/>
      <c r="C27" s="265"/>
      <c r="D27" s="265"/>
      <c r="E27" s="262"/>
      <c r="F27" s="280"/>
      <c r="G27" s="258"/>
      <c r="H27" s="270"/>
      <c r="I27" s="270"/>
      <c r="J27" s="268"/>
      <c r="K27" s="260"/>
      <c r="L27" s="260"/>
      <c r="M27" s="260"/>
      <c r="N27" s="260"/>
    </row>
    <row r="28" spans="1:14" ht="15.75">
      <c r="A28" s="152">
        <v>13</v>
      </c>
      <c r="B28" s="281"/>
      <c r="C28" s="265"/>
      <c r="D28" s="265"/>
      <c r="E28" s="262"/>
      <c r="F28" s="280"/>
      <c r="G28" s="258"/>
      <c r="H28" s="258"/>
      <c r="I28" s="258"/>
      <c r="J28" s="282"/>
      <c r="K28" s="260"/>
      <c r="L28" s="260"/>
      <c r="M28" s="260"/>
      <c r="N28" s="260"/>
    </row>
    <row r="29" spans="1:14" ht="15.75">
      <c r="A29" s="152">
        <v>14</v>
      </c>
      <c r="B29" s="281"/>
      <c r="C29" s="265"/>
      <c r="D29" s="265"/>
      <c r="E29" s="262"/>
      <c r="F29" s="280"/>
      <c r="G29" s="258"/>
      <c r="H29" s="258"/>
      <c r="I29" s="258"/>
      <c r="J29" s="282"/>
      <c r="K29" s="260"/>
      <c r="L29" s="260"/>
      <c r="M29" s="260"/>
      <c r="N29" s="260"/>
    </row>
    <row r="30" spans="1:14" ht="15.75">
      <c r="A30" s="152"/>
      <c r="B30" s="281"/>
      <c r="C30" s="265"/>
      <c r="D30" s="265"/>
      <c r="E30" s="262"/>
      <c r="F30" s="280"/>
      <c r="G30" s="258"/>
      <c r="H30" s="258"/>
      <c r="I30" s="258"/>
      <c r="J30" s="282"/>
      <c r="K30" s="581"/>
      <c r="L30" s="260"/>
      <c r="M30" s="260"/>
      <c r="N30" s="260"/>
    </row>
    <row r="31" spans="1:14" ht="15.75">
      <c r="A31" s="152">
        <v>15</v>
      </c>
      <c r="B31" s="281"/>
      <c r="C31" s="265"/>
      <c r="D31" s="265"/>
      <c r="E31" s="262"/>
      <c r="F31" s="280"/>
      <c r="G31" s="258"/>
      <c r="H31" s="258"/>
      <c r="I31" s="258"/>
      <c r="J31" s="282"/>
      <c r="K31" s="582"/>
      <c r="L31" s="260"/>
      <c r="M31" s="260"/>
      <c r="N31" s="260"/>
    </row>
    <row r="32" spans="1:14" ht="15.75">
      <c r="A32" s="152">
        <v>16</v>
      </c>
      <c r="B32" s="281"/>
      <c r="C32" s="265"/>
      <c r="D32" s="265"/>
      <c r="E32" s="262"/>
      <c r="F32" s="280"/>
      <c r="G32" s="258"/>
      <c r="H32" s="258"/>
      <c r="I32" s="258"/>
      <c r="J32" s="282"/>
      <c r="K32" s="260"/>
      <c r="L32" s="260"/>
      <c r="M32" s="260"/>
      <c r="N32" s="260"/>
    </row>
    <row r="33" spans="1:14" ht="15.75">
      <c r="A33" s="152">
        <v>17</v>
      </c>
      <c r="B33" s="281"/>
      <c r="C33" s="265"/>
      <c r="D33" s="265"/>
      <c r="E33" s="258"/>
      <c r="F33" s="258"/>
      <c r="G33" s="258"/>
      <c r="H33" s="270"/>
      <c r="I33" s="270"/>
      <c r="J33" s="268"/>
      <c r="K33" s="260"/>
      <c r="L33" s="260"/>
      <c r="M33" s="260"/>
      <c r="N33" s="260"/>
    </row>
    <row r="34" spans="1:14" ht="15.75">
      <c r="A34" s="152"/>
      <c r="B34" s="281"/>
      <c r="C34" s="265"/>
      <c r="D34" s="265"/>
      <c r="E34" s="258"/>
      <c r="F34" s="258"/>
      <c r="G34" s="258"/>
      <c r="H34" s="270"/>
      <c r="I34" s="270"/>
      <c r="J34" s="291"/>
      <c r="K34" s="260"/>
      <c r="L34" s="260"/>
      <c r="M34" s="260"/>
      <c r="N34" s="260"/>
    </row>
    <row r="35" spans="1:14" ht="15.75">
      <c r="A35" s="152"/>
      <c r="B35" s="281"/>
      <c r="C35" s="265"/>
      <c r="D35" s="265"/>
      <c r="E35" s="258"/>
      <c r="F35" s="258"/>
      <c r="G35" s="258"/>
      <c r="H35" s="270"/>
      <c r="I35" s="270"/>
      <c r="J35" s="291"/>
      <c r="K35" s="260"/>
      <c r="L35" s="260"/>
      <c r="M35" s="260"/>
      <c r="N35" s="260"/>
    </row>
    <row r="36" spans="1:14" ht="15.75">
      <c r="A36" s="152"/>
      <c r="B36" s="281"/>
      <c r="C36" s="265"/>
      <c r="D36" s="265"/>
      <c r="E36" s="258"/>
      <c r="F36" s="258"/>
      <c r="G36" s="258"/>
      <c r="H36" s="270"/>
      <c r="I36" s="270"/>
      <c r="J36" s="291"/>
      <c r="K36" s="260"/>
      <c r="L36" s="260"/>
      <c r="M36" s="260"/>
      <c r="N36" s="260"/>
    </row>
    <row r="37" spans="1:14" ht="15.75">
      <c r="A37" s="152"/>
      <c r="B37" s="281"/>
      <c r="C37" s="265"/>
      <c r="D37" s="265"/>
      <c r="E37" s="258"/>
      <c r="F37" s="258"/>
      <c r="G37" s="258"/>
      <c r="H37" s="270"/>
      <c r="I37" s="270"/>
      <c r="J37" s="291"/>
      <c r="K37" s="260"/>
      <c r="L37" s="260"/>
      <c r="M37" s="260"/>
      <c r="N37" s="260"/>
    </row>
    <row r="38" spans="1:14" ht="15.75">
      <c r="A38" s="152"/>
      <c r="B38" s="281"/>
      <c r="C38" s="265"/>
      <c r="D38" s="265"/>
      <c r="E38" s="258"/>
      <c r="F38" s="258"/>
      <c r="G38" s="258"/>
      <c r="H38" s="270"/>
      <c r="I38" s="270"/>
      <c r="J38" s="291"/>
      <c r="K38" s="260"/>
      <c r="L38" s="260"/>
      <c r="M38" s="260"/>
      <c r="N38" s="260"/>
    </row>
    <row r="39" spans="1:14">
      <c r="A39" s="156"/>
      <c r="B39" s="281"/>
      <c r="C39" s="158"/>
      <c r="D39" s="158"/>
      <c r="E39" s="258"/>
      <c r="F39" s="258"/>
      <c r="G39" s="258"/>
      <c r="H39" s="258"/>
      <c r="I39" s="258"/>
      <c r="J39" s="282"/>
      <c r="K39" s="260"/>
      <c r="L39" s="260"/>
      <c r="M39" s="260"/>
      <c r="N39" s="260"/>
    </row>
    <row r="40" spans="1:14">
      <c r="A40" s="561" t="s">
        <v>11</v>
      </c>
      <c r="B40" s="561"/>
      <c r="C40" s="561"/>
      <c r="D40" s="258">
        <f>SUM(D16:D39)</f>
        <v>12</v>
      </c>
      <c r="E40" s="258">
        <f>SUM(E16:E39)</f>
        <v>0</v>
      </c>
      <c r="F40" s="258">
        <f>SUM(F16:F39)</f>
        <v>0</v>
      </c>
      <c r="G40" s="260">
        <f>SUM(G16:G39)</f>
        <v>17</v>
      </c>
      <c r="H40" s="260">
        <f>D40-E40-F40-G40</f>
        <v>-5</v>
      </c>
      <c r="I40" s="260"/>
      <c r="J40" s="282"/>
      <c r="K40" s="260"/>
      <c r="L40" s="258"/>
      <c r="M40" s="258"/>
      <c r="N40" s="258"/>
    </row>
  </sheetData>
  <mergeCells count="14">
    <mergeCell ref="M14:N14"/>
    <mergeCell ref="K30:K31"/>
    <mergeCell ref="A40:C40"/>
    <mergeCell ref="A6:N6"/>
    <mergeCell ref="A13:N13"/>
    <mergeCell ref="A14:A15"/>
    <mergeCell ref="B14:B15"/>
    <mergeCell ref="C14:C15"/>
    <mergeCell ref="D14:D15"/>
    <mergeCell ref="E14:E15"/>
    <mergeCell ref="F14:F15"/>
    <mergeCell ref="G14:G15"/>
    <mergeCell ref="J14:L14"/>
    <mergeCell ref="H14:H1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3:U40"/>
  <sheetViews>
    <sheetView topLeftCell="B5" workbookViewId="0">
      <selection activeCell="C18" sqref="C18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10.5703125" customWidth="1"/>
    <col min="8" max="8" width="7.42578125" customWidth="1"/>
    <col min="9" max="9" width="16.5703125" customWidth="1"/>
    <col min="10" max="10" width="31.42578125" customWidth="1"/>
    <col min="11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2127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2119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79" t="s">
        <v>2565</v>
      </c>
      <c r="G14" s="585" t="s">
        <v>2566</v>
      </c>
      <c r="H14" s="559" t="s">
        <v>1776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60"/>
      <c r="B15" s="560"/>
      <c r="C15" s="579"/>
      <c r="D15" s="559"/>
      <c r="E15" s="559"/>
      <c r="F15" s="579"/>
      <c r="G15" s="586"/>
      <c r="H15" s="559"/>
      <c r="I15" s="33" t="s">
        <v>1</v>
      </c>
      <c r="J15" s="33" t="s">
        <v>2115</v>
      </c>
      <c r="K15" s="33" t="s">
        <v>17</v>
      </c>
      <c r="L15" s="33" t="s">
        <v>19</v>
      </c>
      <c r="M15" s="33" t="s">
        <v>18</v>
      </c>
    </row>
    <row r="16" spans="1:21" ht="15.75">
      <c r="A16" s="152">
        <v>1</v>
      </c>
      <c r="B16" s="287">
        <v>45265</v>
      </c>
      <c r="C16" s="266" t="s">
        <v>2128</v>
      </c>
      <c r="D16" s="266">
        <v>4</v>
      </c>
      <c r="E16" s="265"/>
      <c r="F16" s="280"/>
      <c r="G16" s="280"/>
      <c r="H16" s="342"/>
      <c r="I16" s="268"/>
      <c r="J16" s="261"/>
      <c r="K16" s="278"/>
      <c r="L16" s="277" t="s">
        <v>19</v>
      </c>
      <c r="M16" s="283"/>
    </row>
    <row r="17" spans="1:13" ht="15.75">
      <c r="A17" s="152">
        <v>2</v>
      </c>
      <c r="B17" s="290">
        <v>45439</v>
      </c>
      <c r="C17" s="275">
        <v>660</v>
      </c>
      <c r="D17" s="275"/>
      <c r="E17" s="265"/>
      <c r="F17" s="280"/>
      <c r="G17" s="280">
        <v>3</v>
      </c>
      <c r="H17" s="342"/>
      <c r="I17" s="268"/>
      <c r="J17" s="261"/>
      <c r="K17" s="278"/>
      <c r="L17" s="277"/>
      <c r="M17" s="283"/>
    </row>
    <row r="18" spans="1:13" ht="15.75">
      <c r="A18" s="152">
        <v>3</v>
      </c>
      <c r="B18" s="288"/>
      <c r="C18" s="275"/>
      <c r="D18" s="266"/>
      <c r="E18" s="265"/>
      <c r="F18" s="280"/>
      <c r="G18" s="258">
        <v>5</v>
      </c>
      <c r="H18" s="270"/>
      <c r="I18" s="268"/>
      <c r="J18" s="260"/>
      <c r="K18" s="278"/>
      <c r="L18" s="260"/>
      <c r="M18" s="260"/>
    </row>
    <row r="19" spans="1:13" ht="15.75">
      <c r="A19" s="152">
        <v>4</v>
      </c>
      <c r="B19" s="288"/>
      <c r="C19" s="275"/>
      <c r="D19" s="275"/>
      <c r="E19" s="262"/>
      <c r="F19" s="280"/>
      <c r="G19" s="258"/>
      <c r="H19" s="270"/>
      <c r="I19" s="268"/>
      <c r="J19" s="260"/>
      <c r="K19" s="260"/>
      <c r="L19" s="260"/>
      <c r="M19" s="260"/>
    </row>
    <row r="20" spans="1:13" ht="15.75">
      <c r="A20" s="152">
        <v>5</v>
      </c>
      <c r="B20" s="281"/>
      <c r="C20" s="265"/>
      <c r="D20" s="265"/>
      <c r="E20" s="258"/>
      <c r="F20" s="258"/>
      <c r="G20" s="258"/>
      <c r="H20" s="270"/>
      <c r="I20" s="291"/>
      <c r="J20" s="260"/>
      <c r="K20" s="260"/>
      <c r="L20" s="260"/>
      <c r="M20" s="260"/>
    </row>
    <row r="21" spans="1:13" ht="15.75">
      <c r="A21" s="152">
        <v>6</v>
      </c>
      <c r="B21" s="281"/>
      <c r="C21" s="265"/>
      <c r="D21" s="265"/>
      <c r="E21" s="258"/>
      <c r="F21" s="258"/>
      <c r="G21" s="258"/>
      <c r="H21" s="270"/>
      <c r="I21" s="291"/>
      <c r="J21" s="260"/>
      <c r="K21" s="260"/>
      <c r="L21" s="260"/>
      <c r="M21" s="260"/>
    </row>
    <row r="22" spans="1:13" ht="15.75">
      <c r="A22" s="152">
        <v>7</v>
      </c>
      <c r="B22" s="281"/>
      <c r="C22" s="265"/>
      <c r="D22" s="265"/>
      <c r="E22" s="258"/>
      <c r="F22" s="258"/>
      <c r="G22" s="258"/>
      <c r="H22" s="270"/>
      <c r="I22" s="291"/>
      <c r="J22" s="260"/>
      <c r="K22" s="260"/>
      <c r="L22" s="260"/>
      <c r="M22" s="260"/>
    </row>
    <row r="23" spans="1:13" ht="15.75">
      <c r="A23" s="152">
        <v>8</v>
      </c>
      <c r="B23" s="281"/>
      <c r="C23" s="158"/>
      <c r="D23" s="158"/>
      <c r="E23" s="258"/>
      <c r="F23" s="258"/>
      <c r="G23" s="258"/>
      <c r="H23" s="258"/>
      <c r="I23" s="282"/>
      <c r="J23" s="260"/>
      <c r="K23" s="260"/>
      <c r="L23" s="260"/>
      <c r="M23" s="260"/>
    </row>
    <row r="24" spans="1:13" ht="15.75">
      <c r="A24" s="152">
        <v>9</v>
      </c>
      <c r="B24" s="359"/>
      <c r="C24" s="359"/>
      <c r="D24" s="258">
        <f>SUM(D16:D23)</f>
        <v>4</v>
      </c>
      <c r="E24" s="258">
        <f>SUM(E16:E23)</f>
        <v>0</v>
      </c>
      <c r="F24" s="258">
        <f>SUM(F16:F23)</f>
        <v>0</v>
      </c>
      <c r="G24" s="260">
        <f>SUM(G16:G23)</f>
        <v>8</v>
      </c>
      <c r="H24" s="260">
        <f>D24-E24-F24-G24</f>
        <v>-4</v>
      </c>
      <c r="I24" s="282"/>
      <c r="J24" s="260"/>
      <c r="K24" s="258"/>
      <c r="L24" s="258"/>
      <c r="M24" s="258"/>
    </row>
    <row r="25" spans="1:13" ht="15.75">
      <c r="A25" s="152">
        <v>10</v>
      </c>
    </row>
    <row r="26" spans="1:13" ht="15.75">
      <c r="A26" s="152">
        <v>11</v>
      </c>
    </row>
    <row r="27" spans="1:13" ht="15.75">
      <c r="A27" s="152">
        <v>12</v>
      </c>
    </row>
    <row r="28" spans="1:13" ht="15.75">
      <c r="A28" s="152">
        <v>13</v>
      </c>
    </row>
    <row r="29" spans="1:13" ht="15.75">
      <c r="A29" s="152">
        <v>14</v>
      </c>
    </row>
    <row r="30" spans="1:13" ht="15.75">
      <c r="A30" s="152"/>
    </row>
    <row r="31" spans="1:13" ht="15.75">
      <c r="A31" s="152">
        <v>15</v>
      </c>
    </row>
    <row r="32" spans="1:13" ht="15.75">
      <c r="A32" s="152">
        <v>16</v>
      </c>
    </row>
    <row r="33" spans="1:1" ht="15.75">
      <c r="A33" s="152">
        <v>17</v>
      </c>
    </row>
    <row r="34" spans="1:1" ht="15.75">
      <c r="A34" s="152"/>
    </row>
    <row r="35" spans="1:1" ht="15.75">
      <c r="A35" s="152"/>
    </row>
    <row r="36" spans="1:1" ht="15.75">
      <c r="A36" s="152"/>
    </row>
    <row r="37" spans="1:1" ht="15.75">
      <c r="A37" s="152"/>
    </row>
    <row r="38" spans="1:1" ht="15.75">
      <c r="A38" s="152"/>
    </row>
    <row r="39" spans="1:1">
      <c r="A39" s="156"/>
    </row>
    <row r="40" spans="1:1">
      <c r="A40" s="359" t="s">
        <v>11</v>
      </c>
    </row>
  </sheetData>
  <mergeCells count="12">
    <mergeCell ref="L14:M14"/>
    <mergeCell ref="A6:M6"/>
    <mergeCell ref="A13:M13"/>
    <mergeCell ref="A14:A15"/>
    <mergeCell ref="B14:B15"/>
    <mergeCell ref="C14:C15"/>
    <mergeCell ref="D14:D15"/>
    <mergeCell ref="E14:E15"/>
    <mergeCell ref="F14:F15"/>
    <mergeCell ref="G14:G15"/>
    <mergeCell ref="I14:K14"/>
    <mergeCell ref="H14:H15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3:U37"/>
  <sheetViews>
    <sheetView topLeftCell="A15" workbookViewId="0">
      <selection activeCell="C34" sqref="C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6" width="8" customWidth="1"/>
    <col min="7" max="7" width="9.85546875" customWidth="1"/>
    <col min="8" max="8" width="7.42578125" customWidth="1"/>
    <col min="9" max="9" width="16.5703125" customWidth="1"/>
    <col min="10" max="10" width="31.42578125" customWidth="1"/>
    <col min="11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2126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2119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79" t="s">
        <v>2565</v>
      </c>
      <c r="G14" s="585" t="s">
        <v>2566</v>
      </c>
      <c r="H14" s="559" t="s">
        <v>1776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60"/>
      <c r="B15" s="560"/>
      <c r="C15" s="579"/>
      <c r="D15" s="559"/>
      <c r="E15" s="559"/>
      <c r="F15" s="579"/>
      <c r="G15" s="586"/>
      <c r="H15" s="559"/>
      <c r="I15" s="33" t="s">
        <v>1</v>
      </c>
      <c r="J15" s="33" t="s">
        <v>2115</v>
      </c>
      <c r="K15" s="33" t="s">
        <v>17</v>
      </c>
      <c r="L15" s="33" t="s">
        <v>19</v>
      </c>
      <c r="M15" s="33" t="s">
        <v>18</v>
      </c>
    </row>
    <row r="16" spans="1:21" ht="15.75">
      <c r="A16" s="152">
        <v>1</v>
      </c>
      <c r="B16" s="321">
        <v>45360</v>
      </c>
      <c r="C16" s="322" t="s">
        <v>212</v>
      </c>
      <c r="D16" s="322">
        <v>4</v>
      </c>
      <c r="E16" s="279"/>
      <c r="F16" s="319"/>
      <c r="G16" s="319"/>
      <c r="H16" s="319"/>
      <c r="I16" s="268"/>
      <c r="J16" s="261"/>
      <c r="K16" s="278"/>
      <c r="L16" s="277"/>
      <c r="M16" s="283"/>
    </row>
    <row r="17" spans="1:13" ht="30">
      <c r="A17" s="152">
        <v>2</v>
      </c>
      <c r="B17" s="321">
        <v>45367</v>
      </c>
      <c r="C17" s="326" t="s">
        <v>2551</v>
      </c>
      <c r="D17" s="324">
        <v>4</v>
      </c>
      <c r="E17" s="279"/>
      <c r="F17" s="319"/>
      <c r="G17" s="319"/>
      <c r="H17" s="319"/>
      <c r="I17" s="268"/>
      <c r="J17" s="261"/>
      <c r="K17" s="278"/>
      <c r="L17" s="277"/>
      <c r="M17" s="283"/>
    </row>
    <row r="18" spans="1:13" ht="15.75">
      <c r="A18" s="152">
        <v>3</v>
      </c>
      <c r="B18" s="323"/>
      <c r="C18" s="324"/>
      <c r="D18" s="322"/>
      <c r="E18" s="279"/>
      <c r="F18" s="319"/>
      <c r="G18" s="319"/>
      <c r="H18" s="319"/>
      <c r="I18" s="268"/>
      <c r="J18" s="260"/>
      <c r="K18" s="278"/>
      <c r="L18" s="260"/>
      <c r="M18" s="260"/>
    </row>
    <row r="19" spans="1:13" ht="15.75">
      <c r="A19" s="152">
        <v>4</v>
      </c>
      <c r="B19" s="288">
        <v>45433</v>
      </c>
      <c r="C19" s="275">
        <v>410</v>
      </c>
      <c r="D19" s="275"/>
      <c r="E19" s="262"/>
      <c r="F19" s="280"/>
      <c r="G19" s="280">
        <v>2</v>
      </c>
      <c r="H19" s="280"/>
      <c r="I19" s="268"/>
      <c r="J19" s="260"/>
      <c r="K19" s="260" t="s">
        <v>2609</v>
      </c>
      <c r="L19" s="260"/>
      <c r="M19" s="260"/>
    </row>
    <row r="20" spans="1:13" ht="15.75">
      <c r="A20" s="152">
        <v>5</v>
      </c>
      <c r="B20" s="289">
        <v>45442</v>
      </c>
      <c r="C20" s="266">
        <v>881</v>
      </c>
      <c r="D20" s="266"/>
      <c r="E20" s="262"/>
      <c r="F20" s="280"/>
      <c r="G20" s="280">
        <v>4</v>
      </c>
      <c r="H20" s="280"/>
      <c r="I20" s="268"/>
      <c r="J20" s="260"/>
      <c r="K20" s="260"/>
      <c r="L20" s="260"/>
      <c r="M20" s="260"/>
    </row>
    <row r="21" spans="1:13" ht="15.75">
      <c r="A21" s="152">
        <v>6</v>
      </c>
      <c r="B21" s="290"/>
      <c r="C21" s="275"/>
      <c r="D21" s="275"/>
      <c r="E21" s="262"/>
      <c r="F21" s="280"/>
      <c r="G21" s="280"/>
      <c r="H21" s="280"/>
      <c r="I21" s="268"/>
      <c r="J21" s="260"/>
      <c r="K21" s="260"/>
      <c r="L21" s="260"/>
      <c r="M21" s="260"/>
    </row>
    <row r="22" spans="1:13" ht="15.75">
      <c r="A22" s="152">
        <v>7</v>
      </c>
      <c r="B22" s="281"/>
      <c r="C22" s="265"/>
      <c r="D22" s="265"/>
      <c r="E22" s="262"/>
      <c r="F22" s="280"/>
      <c r="G22" s="280"/>
      <c r="H22" s="280"/>
      <c r="I22" s="268"/>
      <c r="J22" s="260"/>
      <c r="K22" s="260"/>
      <c r="L22" s="260"/>
      <c r="M22" s="260"/>
    </row>
    <row r="23" spans="1:13" ht="15.75">
      <c r="A23" s="152">
        <v>8</v>
      </c>
      <c r="B23" s="281"/>
      <c r="C23" s="265"/>
      <c r="D23" s="265"/>
      <c r="E23" s="262"/>
      <c r="F23" s="280"/>
      <c r="G23" s="280"/>
      <c r="H23" s="280"/>
      <c r="I23" s="268"/>
      <c r="J23" s="260"/>
      <c r="K23" s="260"/>
      <c r="L23" s="260"/>
      <c r="M23" s="260"/>
    </row>
    <row r="24" spans="1:13" ht="15.75">
      <c r="A24" s="152">
        <v>9</v>
      </c>
      <c r="B24" s="281"/>
      <c r="C24" s="265"/>
      <c r="D24" s="265"/>
      <c r="E24" s="262"/>
      <c r="F24" s="280"/>
      <c r="G24" s="280"/>
      <c r="H24" s="280"/>
      <c r="I24" s="268"/>
      <c r="J24" s="260"/>
      <c r="K24" s="260"/>
      <c r="L24" s="260"/>
      <c r="M24" s="260"/>
    </row>
    <row r="25" spans="1:13" ht="15.75">
      <c r="A25" s="152">
        <v>10</v>
      </c>
      <c r="B25" s="281"/>
      <c r="C25" s="265"/>
      <c r="D25" s="265"/>
      <c r="E25" s="262"/>
      <c r="F25" s="280"/>
      <c r="G25" s="280"/>
      <c r="H25" s="280"/>
      <c r="I25" s="268"/>
      <c r="J25" s="260"/>
      <c r="K25" s="260"/>
      <c r="L25" s="260"/>
      <c r="M25" s="260"/>
    </row>
    <row r="26" spans="1:13" ht="15.75">
      <c r="A26" s="152">
        <v>11</v>
      </c>
      <c r="B26" s="281"/>
      <c r="C26" s="265"/>
      <c r="D26" s="265"/>
      <c r="E26" s="262"/>
      <c r="F26" s="280"/>
      <c r="G26" s="280"/>
      <c r="H26" s="280"/>
      <c r="I26" s="268"/>
      <c r="J26" s="260"/>
      <c r="K26" s="260"/>
      <c r="L26" s="260"/>
      <c r="M26" s="260"/>
    </row>
    <row r="27" spans="1:13" ht="15.75">
      <c r="A27" s="152">
        <v>12</v>
      </c>
      <c r="B27" s="281"/>
      <c r="C27" s="265"/>
      <c r="D27" s="265"/>
      <c r="E27" s="262"/>
      <c r="F27" s="280"/>
      <c r="G27" s="280"/>
      <c r="H27" s="280"/>
      <c r="I27" s="268"/>
      <c r="J27" s="260"/>
      <c r="K27" s="260"/>
      <c r="L27" s="260"/>
      <c r="M27" s="260"/>
    </row>
    <row r="28" spans="1:13" ht="15.75">
      <c r="A28" s="152">
        <v>13</v>
      </c>
      <c r="B28" s="281"/>
      <c r="C28" s="265"/>
      <c r="D28" s="265"/>
      <c r="E28" s="262"/>
      <c r="F28" s="280"/>
      <c r="G28" s="280"/>
      <c r="H28" s="280"/>
      <c r="I28" s="282"/>
      <c r="J28" s="260"/>
      <c r="K28" s="260"/>
      <c r="L28" s="260"/>
      <c r="M28" s="260"/>
    </row>
    <row r="29" spans="1:13" ht="15.75">
      <c r="A29" s="152">
        <v>14</v>
      </c>
      <c r="B29" s="281"/>
      <c r="C29" s="265"/>
      <c r="D29" s="265"/>
      <c r="E29" s="262"/>
      <c r="F29" s="280"/>
      <c r="G29" s="280"/>
      <c r="H29" s="280"/>
      <c r="I29" s="282"/>
      <c r="J29" s="260"/>
      <c r="K29" s="260"/>
      <c r="L29" s="260"/>
      <c r="M29" s="260"/>
    </row>
    <row r="30" spans="1:13" ht="15.75">
      <c r="A30" s="152">
        <v>17</v>
      </c>
      <c r="B30" s="281"/>
      <c r="C30" s="265"/>
      <c r="D30" s="265"/>
      <c r="E30" s="258"/>
      <c r="F30" s="258"/>
      <c r="G30" s="258"/>
      <c r="H30" s="258"/>
      <c r="I30" s="268"/>
      <c r="J30" s="260"/>
      <c r="K30" s="260"/>
      <c r="L30" s="260"/>
      <c r="M30" s="260"/>
    </row>
    <row r="31" spans="1:13" ht="15.75">
      <c r="A31" s="152"/>
      <c r="B31" s="281"/>
      <c r="C31" s="265"/>
      <c r="D31" s="265"/>
      <c r="E31" s="258"/>
      <c r="F31" s="258"/>
      <c r="G31" s="258"/>
      <c r="H31" s="258"/>
      <c r="I31" s="291"/>
      <c r="J31" s="260"/>
      <c r="K31" s="260"/>
      <c r="L31" s="260"/>
      <c r="M31" s="260"/>
    </row>
    <row r="32" spans="1:13" ht="15.75">
      <c r="A32" s="152"/>
      <c r="B32" s="281"/>
      <c r="C32" s="265"/>
      <c r="D32" s="265"/>
      <c r="E32" s="258"/>
      <c r="F32" s="258"/>
      <c r="G32" s="258"/>
      <c r="H32" s="258"/>
      <c r="I32" s="291"/>
      <c r="J32" s="260"/>
      <c r="K32" s="260"/>
      <c r="L32" s="260"/>
      <c r="M32" s="260"/>
    </row>
    <row r="33" spans="1:13" ht="15.75">
      <c r="A33" s="152"/>
      <c r="B33" s="281"/>
      <c r="C33" s="265"/>
      <c r="D33" s="265"/>
      <c r="E33" s="258"/>
      <c r="F33" s="258"/>
      <c r="G33" s="258"/>
      <c r="H33" s="258"/>
      <c r="I33" s="291"/>
      <c r="J33" s="260"/>
      <c r="K33" s="260"/>
      <c r="L33" s="260"/>
      <c r="M33" s="260"/>
    </row>
    <row r="34" spans="1:13" ht="15.75">
      <c r="A34" s="152"/>
      <c r="B34" s="281"/>
      <c r="C34" s="265"/>
      <c r="D34" s="265"/>
      <c r="E34" s="258"/>
      <c r="F34" s="258"/>
      <c r="G34" s="258"/>
      <c r="H34" s="258"/>
      <c r="I34" s="291"/>
      <c r="J34" s="260"/>
      <c r="K34" s="260"/>
      <c r="L34" s="260"/>
      <c r="M34" s="260"/>
    </row>
    <row r="35" spans="1:13" ht="15.75">
      <c r="A35" s="152"/>
      <c r="B35" s="281"/>
      <c r="C35" s="265"/>
      <c r="D35" s="265"/>
      <c r="E35" s="258"/>
      <c r="F35" s="258"/>
      <c r="G35" s="258"/>
      <c r="H35" s="258"/>
      <c r="I35" s="291"/>
      <c r="J35" s="260"/>
      <c r="K35" s="260"/>
      <c r="L35" s="260"/>
      <c r="M35" s="260"/>
    </row>
    <row r="36" spans="1:13">
      <c r="A36" s="156"/>
      <c r="B36" s="281"/>
      <c r="C36" s="158"/>
      <c r="D36" s="158"/>
      <c r="E36" s="258"/>
      <c r="F36" s="258"/>
      <c r="G36" s="258"/>
      <c r="H36" s="258"/>
      <c r="I36" s="282"/>
      <c r="J36" s="260"/>
      <c r="K36" s="260"/>
      <c r="L36" s="260"/>
      <c r="M36" s="260"/>
    </row>
    <row r="37" spans="1:13">
      <c r="A37" s="561" t="s">
        <v>11</v>
      </c>
      <c r="B37" s="561"/>
      <c r="C37" s="561"/>
      <c r="D37" s="258">
        <f>SUM(D16:D36)</f>
        <v>8</v>
      </c>
      <c r="E37" s="258">
        <f>SUM(E16:E36)</f>
        <v>0</v>
      </c>
      <c r="F37" s="258"/>
      <c r="G37" s="258">
        <f>SUM(G16:G36)</f>
        <v>6</v>
      </c>
      <c r="H37" s="258">
        <f>D37-G37</f>
        <v>2</v>
      </c>
      <c r="I37" s="282"/>
      <c r="J37" s="260"/>
      <c r="K37" s="258"/>
      <c r="L37" s="258"/>
      <c r="M37" s="258"/>
    </row>
  </sheetData>
  <mergeCells count="13">
    <mergeCell ref="L14:M14"/>
    <mergeCell ref="A37:C37"/>
    <mergeCell ref="A6:M6"/>
    <mergeCell ref="A13:M13"/>
    <mergeCell ref="A14:A15"/>
    <mergeCell ref="B14:B15"/>
    <mergeCell ref="C14:C15"/>
    <mergeCell ref="D14:D15"/>
    <mergeCell ref="E14:E15"/>
    <mergeCell ref="F14:F15"/>
    <mergeCell ref="I14:K14"/>
    <mergeCell ref="G14:G15"/>
    <mergeCell ref="H14:H15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3:U40"/>
  <sheetViews>
    <sheetView topLeftCell="A13" workbookViewId="0">
      <selection activeCell="B27" sqref="B27:C27"/>
    </sheetView>
  </sheetViews>
  <sheetFormatPr defaultColWidth="8.85546875"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10.7109375" customWidth="1"/>
    <col min="8" max="8" width="7.42578125" customWidth="1"/>
    <col min="9" max="9" width="16.5703125" customWidth="1"/>
    <col min="10" max="10" width="31.42578125" customWidth="1"/>
    <col min="11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2614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2119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79" t="s">
        <v>2565</v>
      </c>
      <c r="G14" s="585" t="s">
        <v>2566</v>
      </c>
      <c r="H14" s="559" t="s">
        <v>1776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60"/>
      <c r="B15" s="560"/>
      <c r="C15" s="579"/>
      <c r="D15" s="559"/>
      <c r="E15" s="559"/>
      <c r="F15" s="579"/>
      <c r="G15" s="586"/>
      <c r="H15" s="559"/>
      <c r="I15" s="33" t="s">
        <v>1</v>
      </c>
      <c r="J15" s="33" t="s">
        <v>2115</v>
      </c>
      <c r="K15" s="33" t="s">
        <v>17</v>
      </c>
      <c r="L15" s="33" t="s">
        <v>19</v>
      </c>
      <c r="M15" s="33" t="s">
        <v>18</v>
      </c>
    </row>
    <row r="16" spans="1:21" ht="15.75">
      <c r="A16" s="152">
        <v>1</v>
      </c>
      <c r="B16" s="289"/>
      <c r="C16" s="266"/>
      <c r="D16" s="266">
        <v>11</v>
      </c>
      <c r="E16" s="265"/>
      <c r="F16" s="196"/>
      <c r="G16" s="196"/>
      <c r="H16" s="196"/>
      <c r="I16" s="196"/>
      <c r="J16" s="196"/>
      <c r="K16" s="278"/>
      <c r="L16" s="277"/>
      <c r="M16" s="283"/>
    </row>
    <row r="17" spans="1:13" ht="15.75">
      <c r="A17" s="152">
        <v>2</v>
      </c>
      <c r="B17" s="298"/>
      <c r="C17" s="295"/>
      <c r="D17" s="275"/>
      <c r="E17" s="265"/>
      <c r="F17" s="196"/>
      <c r="G17" s="207"/>
      <c r="H17" s="196"/>
      <c r="I17" s="196"/>
      <c r="J17" s="196"/>
      <c r="K17" s="278"/>
      <c r="L17" s="277"/>
      <c r="M17" s="283"/>
    </row>
    <row r="18" spans="1:13" ht="15.75">
      <c r="A18" s="152">
        <v>3</v>
      </c>
      <c r="B18" s="288"/>
      <c r="C18" s="275"/>
      <c r="D18" s="266"/>
      <c r="E18" s="265"/>
      <c r="F18" s="280"/>
      <c r="G18" s="280"/>
      <c r="H18" s="258"/>
      <c r="I18" s="268"/>
      <c r="J18" s="260"/>
      <c r="K18" s="278"/>
      <c r="L18" s="260"/>
      <c r="M18" s="260"/>
    </row>
    <row r="19" spans="1:13" ht="15.75">
      <c r="A19" s="152">
        <v>4</v>
      </c>
      <c r="B19" s="288"/>
      <c r="C19" s="275"/>
      <c r="D19" s="275"/>
      <c r="E19" s="262"/>
      <c r="F19" s="280"/>
      <c r="G19" s="280"/>
      <c r="H19" s="280"/>
      <c r="I19" s="268"/>
      <c r="J19" s="261"/>
      <c r="K19" s="260"/>
      <c r="L19" s="260"/>
      <c r="M19" s="260"/>
    </row>
    <row r="20" spans="1:13" ht="15.75">
      <c r="A20" s="152">
        <v>5</v>
      </c>
      <c r="B20" s="289"/>
      <c r="C20" s="266"/>
      <c r="D20" s="266"/>
      <c r="E20" s="262"/>
      <c r="F20" s="280"/>
      <c r="G20" s="280"/>
      <c r="H20" s="280"/>
      <c r="I20" s="268"/>
      <c r="J20" s="261"/>
      <c r="K20" s="260"/>
      <c r="L20" s="260"/>
      <c r="M20" s="260"/>
    </row>
    <row r="21" spans="1:13" ht="15.75">
      <c r="A21" s="152">
        <v>6</v>
      </c>
      <c r="B21" s="290"/>
      <c r="C21" s="275"/>
      <c r="D21" s="275"/>
      <c r="E21" s="262"/>
      <c r="F21" s="280"/>
      <c r="G21" s="280"/>
      <c r="H21" s="258"/>
      <c r="I21" s="268"/>
      <c r="J21" s="260"/>
      <c r="K21" s="260"/>
      <c r="L21" s="260"/>
      <c r="M21" s="260"/>
    </row>
    <row r="22" spans="1:13" ht="15.75">
      <c r="A22" s="152">
        <v>7</v>
      </c>
      <c r="B22" s="281"/>
      <c r="C22" s="265"/>
      <c r="D22" s="265"/>
      <c r="E22" s="262"/>
      <c r="F22" s="280"/>
      <c r="G22" s="280"/>
      <c r="H22" s="258"/>
      <c r="I22" s="268"/>
      <c r="J22" s="260"/>
      <c r="K22" s="260"/>
      <c r="L22" s="260"/>
      <c r="M22" s="260"/>
    </row>
    <row r="23" spans="1:13" ht="15.75">
      <c r="A23" s="152">
        <v>8</v>
      </c>
      <c r="B23" s="281"/>
      <c r="C23" s="265"/>
      <c r="D23" s="265"/>
      <c r="E23" s="262"/>
      <c r="F23" s="280"/>
      <c r="G23" s="280"/>
      <c r="H23" s="258"/>
      <c r="I23" s="268"/>
      <c r="J23" s="260"/>
      <c r="K23" s="260"/>
      <c r="L23" s="260"/>
      <c r="M23" s="260"/>
    </row>
    <row r="24" spans="1:13" ht="15.75">
      <c r="A24" s="152">
        <v>9</v>
      </c>
      <c r="B24" s="281"/>
      <c r="C24" s="265"/>
      <c r="D24" s="265"/>
      <c r="E24" s="262"/>
      <c r="F24" s="280"/>
      <c r="G24" s="280"/>
      <c r="H24" s="258"/>
      <c r="I24" s="268"/>
      <c r="J24" s="260"/>
      <c r="K24" s="260"/>
      <c r="L24" s="260"/>
      <c r="M24" s="260"/>
    </row>
    <row r="25" spans="1:13" ht="15.75">
      <c r="A25" s="152">
        <v>10</v>
      </c>
      <c r="B25" s="296">
        <v>45439</v>
      </c>
      <c r="C25" s="508">
        <v>660</v>
      </c>
      <c r="D25" s="265"/>
      <c r="E25" s="262"/>
      <c r="F25" s="280"/>
      <c r="G25" s="280">
        <v>3</v>
      </c>
      <c r="H25" s="258"/>
      <c r="I25" s="268"/>
      <c r="J25" s="260"/>
      <c r="K25" s="260"/>
      <c r="L25" s="260"/>
      <c r="M25" s="260"/>
    </row>
    <row r="26" spans="1:13" ht="15.75">
      <c r="A26" s="152">
        <v>11</v>
      </c>
      <c r="B26" s="298">
        <v>45442</v>
      </c>
      <c r="C26" s="304">
        <v>881</v>
      </c>
      <c r="D26" s="265"/>
      <c r="E26" s="262"/>
      <c r="F26" s="280"/>
      <c r="G26" s="280">
        <v>3</v>
      </c>
      <c r="H26" s="258"/>
      <c r="I26" s="268"/>
      <c r="J26" s="260"/>
      <c r="K26" s="260"/>
      <c r="L26" s="260"/>
      <c r="M26" s="260"/>
    </row>
    <row r="27" spans="1:13" ht="15.75">
      <c r="A27" s="152">
        <v>12</v>
      </c>
      <c r="B27" s="334">
        <v>45447</v>
      </c>
      <c r="C27" s="315">
        <v>1020</v>
      </c>
      <c r="D27" s="265"/>
      <c r="E27" s="262"/>
      <c r="F27" s="280"/>
      <c r="G27" s="280">
        <v>4</v>
      </c>
      <c r="H27" s="258"/>
      <c r="I27" s="268"/>
      <c r="J27" s="260"/>
      <c r="K27" s="260"/>
      <c r="L27" s="260"/>
      <c r="M27" s="260"/>
    </row>
    <row r="28" spans="1:13" ht="15.75">
      <c r="A28" s="152">
        <v>13</v>
      </c>
      <c r="B28" s="281"/>
      <c r="C28" s="265"/>
      <c r="D28" s="265"/>
      <c r="E28" s="262"/>
      <c r="F28" s="280"/>
      <c r="G28" s="280"/>
      <c r="H28" s="258"/>
      <c r="I28" s="282"/>
      <c r="J28" s="260"/>
      <c r="K28" s="260"/>
      <c r="L28" s="260"/>
      <c r="M28" s="260"/>
    </row>
    <row r="29" spans="1:13" ht="15.75">
      <c r="A29" s="152">
        <v>14</v>
      </c>
      <c r="B29" s="281"/>
      <c r="C29" s="265"/>
      <c r="D29" s="265"/>
      <c r="E29" s="262"/>
      <c r="F29" s="280"/>
      <c r="G29" s="280"/>
      <c r="H29" s="258"/>
      <c r="I29" s="282"/>
      <c r="J29" s="260"/>
      <c r="K29" s="260"/>
      <c r="L29" s="260"/>
      <c r="M29" s="260"/>
    </row>
    <row r="30" spans="1:13" ht="15.75">
      <c r="A30" s="152"/>
      <c r="B30" s="281"/>
      <c r="C30" s="265"/>
      <c r="D30" s="265"/>
      <c r="E30" s="262"/>
      <c r="F30" s="280"/>
      <c r="G30" s="280"/>
      <c r="H30" s="258"/>
      <c r="I30" s="282"/>
      <c r="J30" s="581"/>
      <c r="K30" s="260"/>
      <c r="L30" s="260"/>
      <c r="M30" s="260"/>
    </row>
    <row r="31" spans="1:13" ht="15.75">
      <c r="A31" s="152">
        <v>15</v>
      </c>
      <c r="B31" s="281"/>
      <c r="C31" s="265"/>
      <c r="D31" s="265"/>
      <c r="E31" s="262"/>
      <c r="F31" s="280"/>
      <c r="G31" s="280"/>
      <c r="H31" s="258"/>
      <c r="I31" s="282"/>
      <c r="J31" s="582"/>
      <c r="K31" s="260"/>
      <c r="L31" s="260"/>
      <c r="M31" s="260"/>
    </row>
    <row r="32" spans="1:13" ht="15.75">
      <c r="A32" s="152">
        <v>16</v>
      </c>
      <c r="B32" s="281"/>
      <c r="C32" s="265"/>
      <c r="D32" s="265"/>
      <c r="E32" s="262"/>
      <c r="F32" s="280"/>
      <c r="G32" s="280"/>
      <c r="H32" s="258"/>
      <c r="I32" s="282"/>
      <c r="J32" s="260"/>
      <c r="K32" s="260"/>
      <c r="L32" s="260"/>
      <c r="M32" s="260"/>
    </row>
    <row r="33" spans="1:13" ht="15.75">
      <c r="A33" s="152">
        <v>17</v>
      </c>
      <c r="B33" s="281"/>
      <c r="C33" s="265"/>
      <c r="D33" s="265"/>
      <c r="E33" s="258"/>
      <c r="F33" s="258"/>
      <c r="G33" s="258"/>
      <c r="H33" s="258"/>
      <c r="I33" s="268"/>
      <c r="J33" s="260"/>
      <c r="K33" s="260"/>
      <c r="L33" s="260"/>
      <c r="M33" s="260"/>
    </row>
    <row r="34" spans="1:13" ht="15.75">
      <c r="A34" s="152"/>
      <c r="B34" s="281"/>
      <c r="C34" s="265"/>
      <c r="D34" s="265"/>
      <c r="E34" s="258"/>
      <c r="F34" s="258"/>
      <c r="G34" s="258"/>
      <c r="H34" s="258"/>
      <c r="I34" s="291"/>
      <c r="J34" s="260"/>
      <c r="K34" s="260"/>
      <c r="L34" s="260"/>
      <c r="M34" s="260"/>
    </row>
    <row r="35" spans="1:13" ht="15.75">
      <c r="A35" s="152"/>
      <c r="B35" s="281"/>
      <c r="C35" s="265"/>
      <c r="D35" s="265"/>
      <c r="E35" s="258"/>
      <c r="F35" s="258"/>
      <c r="G35" s="258"/>
      <c r="H35" s="258"/>
      <c r="I35" s="291"/>
      <c r="J35" s="260"/>
      <c r="K35" s="260"/>
      <c r="L35" s="260"/>
      <c r="M35" s="260"/>
    </row>
    <row r="36" spans="1:13" ht="15.75">
      <c r="A36" s="152"/>
      <c r="B36" s="281"/>
      <c r="C36" s="265"/>
      <c r="D36" s="265"/>
      <c r="E36" s="258"/>
      <c r="F36" s="258"/>
      <c r="G36" s="258"/>
      <c r="H36" s="258"/>
      <c r="I36" s="291"/>
      <c r="J36" s="260"/>
      <c r="K36" s="260"/>
      <c r="L36" s="260"/>
      <c r="M36" s="260"/>
    </row>
    <row r="37" spans="1:13" ht="15.75">
      <c r="A37" s="152"/>
      <c r="B37" s="281"/>
      <c r="C37" s="265"/>
      <c r="D37" s="265"/>
      <c r="E37" s="258"/>
      <c r="F37" s="258"/>
      <c r="G37" s="258"/>
      <c r="H37" s="258"/>
      <c r="I37" s="291"/>
      <c r="J37" s="260"/>
      <c r="K37" s="260"/>
      <c r="L37" s="260"/>
      <c r="M37" s="260"/>
    </row>
    <row r="38" spans="1:13" ht="15.75">
      <c r="A38" s="152"/>
      <c r="B38" s="281"/>
      <c r="C38" s="265"/>
      <c r="D38" s="265"/>
      <c r="E38" s="258"/>
      <c r="F38" s="258"/>
      <c r="G38" s="258"/>
      <c r="H38" s="258"/>
      <c r="I38" s="291"/>
      <c r="J38" s="260"/>
      <c r="K38" s="260"/>
      <c r="L38" s="260"/>
      <c r="M38" s="260"/>
    </row>
    <row r="39" spans="1:13">
      <c r="A39" s="156"/>
      <c r="B39" s="281"/>
      <c r="C39" s="158"/>
      <c r="D39" s="158"/>
      <c r="E39" s="258"/>
      <c r="F39" s="258"/>
      <c r="G39" s="258"/>
      <c r="H39" s="258"/>
      <c r="I39" s="282"/>
      <c r="J39" s="260"/>
      <c r="K39" s="260"/>
      <c r="L39" s="260"/>
      <c r="M39" s="260"/>
    </row>
    <row r="40" spans="1:13">
      <c r="A40" s="561" t="s">
        <v>11</v>
      </c>
      <c r="B40" s="561"/>
      <c r="C40" s="561"/>
      <c r="D40" s="258">
        <f>SUM(D16:D39)</f>
        <v>11</v>
      </c>
      <c r="E40" s="258">
        <f>SUM(E16:E39)</f>
        <v>0</v>
      </c>
      <c r="F40" s="258">
        <f>SUM(F18:F39)</f>
        <v>0</v>
      </c>
      <c r="G40" s="258">
        <f>SUM(G16:G39)</f>
        <v>10</v>
      </c>
      <c r="H40" s="260">
        <f>D40-G40</f>
        <v>1</v>
      </c>
      <c r="I40" s="282"/>
      <c r="J40" s="260"/>
      <c r="K40" s="258"/>
      <c r="L40" s="258"/>
      <c r="M40" s="258"/>
    </row>
  </sheetData>
  <mergeCells count="14">
    <mergeCell ref="I14:K14"/>
    <mergeCell ref="L14:M14"/>
    <mergeCell ref="J30:J31"/>
    <mergeCell ref="A40:C40"/>
    <mergeCell ref="A6:M6"/>
    <mergeCell ref="A13:M13"/>
    <mergeCell ref="A14:A15"/>
    <mergeCell ref="B14:B15"/>
    <mergeCell ref="C14:C15"/>
    <mergeCell ref="D14:D15"/>
    <mergeCell ref="E14:E15"/>
    <mergeCell ref="F14:F15"/>
    <mergeCell ref="G14:G15"/>
    <mergeCell ref="H14:H15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3:U35"/>
  <sheetViews>
    <sheetView topLeftCell="A4" workbookViewId="0">
      <selection activeCell="D26" sqref="D26"/>
    </sheetView>
  </sheetViews>
  <sheetFormatPr defaultColWidth="8.85546875"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10.7109375" customWidth="1"/>
    <col min="8" max="8" width="7.42578125" customWidth="1"/>
    <col min="9" max="9" width="16.5703125" customWidth="1"/>
    <col min="10" max="10" width="31.42578125" customWidth="1"/>
    <col min="11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2616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2119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79" t="s">
        <v>2565</v>
      </c>
      <c r="G14" s="585" t="s">
        <v>2566</v>
      </c>
      <c r="H14" s="559" t="s">
        <v>1776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60"/>
      <c r="B15" s="560"/>
      <c r="C15" s="579"/>
      <c r="D15" s="559"/>
      <c r="E15" s="559"/>
      <c r="F15" s="579"/>
      <c r="G15" s="586"/>
      <c r="H15" s="559"/>
      <c r="I15" s="33" t="s">
        <v>1</v>
      </c>
      <c r="J15" s="33" t="s">
        <v>2115</v>
      </c>
      <c r="K15" s="33" t="s">
        <v>17</v>
      </c>
      <c r="L15" s="33" t="s">
        <v>19</v>
      </c>
      <c r="M15" s="33" t="s">
        <v>18</v>
      </c>
    </row>
    <row r="16" spans="1:21" ht="15.75">
      <c r="A16" s="152">
        <v>1</v>
      </c>
      <c r="B16" s="289"/>
      <c r="C16" s="266"/>
      <c r="D16" s="266"/>
      <c r="E16" s="265"/>
      <c r="F16" s="196"/>
      <c r="G16" s="196"/>
      <c r="H16" s="196"/>
      <c r="I16" s="196"/>
      <c r="J16" s="196"/>
      <c r="K16" s="278"/>
      <c r="L16" s="277"/>
      <c r="M16" s="283"/>
    </row>
    <row r="17" spans="1:13" ht="15.75">
      <c r="A17" s="152">
        <v>2</v>
      </c>
      <c r="B17" s="298"/>
      <c r="C17" s="295"/>
      <c r="D17" s="275">
        <v>1</v>
      </c>
      <c r="E17" s="265"/>
      <c r="F17" s="196"/>
      <c r="G17" s="196"/>
      <c r="H17" s="196"/>
      <c r="I17" s="196"/>
      <c r="J17" s="196"/>
      <c r="K17" s="278"/>
      <c r="L17" s="277"/>
      <c r="M17" s="283"/>
    </row>
    <row r="18" spans="1:13" ht="15.75">
      <c r="A18" s="152">
        <v>3</v>
      </c>
      <c r="B18" s="334">
        <v>45447</v>
      </c>
      <c r="C18" s="315">
        <v>1020</v>
      </c>
      <c r="D18" s="266"/>
      <c r="E18" s="265"/>
      <c r="F18" s="280"/>
      <c r="G18" s="280">
        <v>1</v>
      </c>
      <c r="H18" s="258"/>
      <c r="I18" s="268"/>
      <c r="J18" s="260"/>
      <c r="K18" s="278"/>
      <c r="L18" s="260"/>
      <c r="M18" s="260"/>
    </row>
    <row r="19" spans="1:13" ht="15.75">
      <c r="A19" s="152">
        <v>4</v>
      </c>
      <c r="B19" s="288"/>
      <c r="C19" s="275"/>
      <c r="D19" s="275"/>
      <c r="E19" s="262"/>
      <c r="F19" s="280"/>
      <c r="G19" s="280"/>
      <c r="H19" s="280"/>
      <c r="I19" s="268"/>
      <c r="J19" s="261"/>
      <c r="K19" s="260"/>
      <c r="L19" s="260"/>
      <c r="M19" s="260"/>
    </row>
    <row r="20" spans="1:13" ht="15.75">
      <c r="A20" s="152">
        <v>5</v>
      </c>
      <c r="B20" s="289"/>
      <c r="C20" s="266"/>
      <c r="D20" s="266"/>
      <c r="E20" s="262"/>
      <c r="F20" s="280"/>
      <c r="G20" s="280"/>
      <c r="H20" s="280"/>
      <c r="I20" s="268"/>
      <c r="J20" s="261"/>
      <c r="K20" s="260"/>
      <c r="L20" s="260"/>
      <c r="M20" s="260"/>
    </row>
    <row r="21" spans="1:13" ht="15.75">
      <c r="A21" s="152">
        <v>6</v>
      </c>
      <c r="B21" s="290"/>
      <c r="C21" s="275"/>
      <c r="D21" s="275"/>
      <c r="E21" s="262"/>
      <c r="F21" s="280"/>
      <c r="G21" s="280"/>
      <c r="H21" s="258"/>
      <c r="I21" s="268"/>
      <c r="J21" s="260"/>
      <c r="K21" s="260"/>
      <c r="L21" s="260"/>
      <c r="M21" s="260"/>
    </row>
    <row r="22" spans="1:13" ht="15.75">
      <c r="A22" s="152">
        <v>7</v>
      </c>
      <c r="B22" s="281"/>
      <c r="C22" s="265"/>
      <c r="D22" s="265"/>
      <c r="E22" s="262"/>
      <c r="F22" s="280"/>
      <c r="G22" s="280"/>
      <c r="H22" s="258"/>
      <c r="I22" s="268"/>
      <c r="J22" s="260"/>
      <c r="K22" s="260"/>
      <c r="L22" s="260"/>
      <c r="M22" s="260"/>
    </row>
    <row r="23" spans="1:13" ht="15.75">
      <c r="A23" s="152">
        <v>8</v>
      </c>
      <c r="B23" s="281"/>
      <c r="C23" s="265"/>
      <c r="D23" s="265"/>
      <c r="E23" s="262"/>
      <c r="F23" s="280"/>
      <c r="G23" s="280"/>
      <c r="H23" s="258"/>
      <c r="I23" s="268"/>
      <c r="J23" s="260"/>
      <c r="K23" s="260"/>
      <c r="L23" s="260"/>
      <c r="M23" s="260"/>
    </row>
    <row r="24" spans="1:13" ht="15.75">
      <c r="A24" s="152">
        <v>9</v>
      </c>
      <c r="B24" s="281"/>
      <c r="C24" s="265"/>
      <c r="D24" s="265"/>
      <c r="E24" s="262"/>
      <c r="F24" s="280"/>
      <c r="G24" s="280"/>
      <c r="H24" s="258"/>
      <c r="I24" s="268"/>
      <c r="J24" s="260"/>
      <c r="K24" s="260"/>
      <c r="L24" s="260"/>
      <c r="M24" s="260"/>
    </row>
    <row r="25" spans="1:13" ht="15.75">
      <c r="A25" s="152">
        <v>10</v>
      </c>
      <c r="B25" s="281"/>
      <c r="C25" s="265"/>
      <c r="D25" s="265"/>
      <c r="E25" s="262"/>
      <c r="F25" s="280"/>
      <c r="G25" s="280"/>
      <c r="H25" s="258"/>
      <c r="I25" s="268"/>
      <c r="J25" s="260"/>
      <c r="K25" s="260"/>
      <c r="L25" s="260"/>
      <c r="M25" s="260"/>
    </row>
    <row r="26" spans="1:13" ht="15.75">
      <c r="A26" s="152">
        <v>11</v>
      </c>
      <c r="B26" s="281"/>
      <c r="C26" s="265"/>
      <c r="D26" s="265"/>
      <c r="E26" s="262"/>
      <c r="F26" s="280"/>
      <c r="G26" s="280"/>
      <c r="H26" s="258"/>
      <c r="I26" s="268"/>
      <c r="J26" s="260"/>
      <c r="K26" s="260"/>
      <c r="L26" s="260"/>
      <c r="M26" s="260"/>
    </row>
    <row r="27" spans="1:13" ht="15.75">
      <c r="A27" s="152">
        <v>12</v>
      </c>
      <c r="B27" s="281"/>
      <c r="C27" s="265"/>
      <c r="D27" s="265"/>
      <c r="E27" s="262"/>
      <c r="F27" s="280"/>
      <c r="G27" s="280"/>
      <c r="H27" s="258"/>
      <c r="I27" s="268"/>
      <c r="J27" s="260"/>
      <c r="K27" s="260"/>
      <c r="L27" s="260"/>
      <c r="M27" s="260"/>
    </row>
    <row r="28" spans="1:13" ht="15.75">
      <c r="A28" s="152">
        <v>13</v>
      </c>
      <c r="B28" s="281"/>
      <c r="C28" s="265"/>
      <c r="D28" s="265"/>
      <c r="E28" s="262"/>
      <c r="F28" s="280"/>
      <c r="G28" s="280"/>
      <c r="H28" s="258"/>
      <c r="I28" s="282"/>
      <c r="J28" s="260"/>
      <c r="K28" s="260"/>
      <c r="L28" s="260"/>
      <c r="M28" s="260"/>
    </row>
    <row r="29" spans="1:13" ht="15.75">
      <c r="A29" s="152"/>
      <c r="B29" s="281"/>
      <c r="C29" s="265"/>
      <c r="D29" s="265"/>
      <c r="E29" s="258"/>
      <c r="F29" s="258"/>
      <c r="G29" s="258"/>
      <c r="H29" s="258"/>
      <c r="I29" s="291"/>
      <c r="J29" s="260"/>
      <c r="K29" s="260"/>
      <c r="L29" s="260"/>
      <c r="M29" s="260"/>
    </row>
    <row r="30" spans="1:13" ht="15.75">
      <c r="A30" s="152"/>
      <c r="B30" s="281"/>
      <c r="C30" s="265"/>
      <c r="D30" s="265"/>
      <c r="E30" s="258"/>
      <c r="F30" s="258"/>
      <c r="G30" s="258"/>
      <c r="H30" s="258"/>
      <c r="I30" s="291"/>
      <c r="J30" s="260"/>
      <c r="K30" s="260"/>
      <c r="L30" s="260"/>
      <c r="M30" s="260"/>
    </row>
    <row r="31" spans="1:13" ht="15.75">
      <c r="A31" s="152"/>
      <c r="B31" s="281"/>
      <c r="C31" s="265"/>
      <c r="D31" s="265"/>
      <c r="E31" s="258"/>
      <c r="F31" s="258"/>
      <c r="G31" s="258"/>
      <c r="H31" s="258"/>
      <c r="I31" s="291"/>
      <c r="J31" s="260"/>
      <c r="K31" s="260"/>
      <c r="L31" s="260"/>
      <c r="M31" s="260"/>
    </row>
    <row r="32" spans="1:13" ht="15.75">
      <c r="A32" s="152"/>
      <c r="B32" s="281"/>
      <c r="C32" s="265"/>
      <c r="D32" s="265"/>
      <c r="E32" s="258"/>
      <c r="F32" s="258"/>
      <c r="G32" s="258"/>
      <c r="H32" s="258"/>
      <c r="I32" s="291"/>
      <c r="J32" s="260"/>
      <c r="K32" s="260"/>
      <c r="L32" s="260"/>
      <c r="M32" s="260"/>
    </row>
    <row r="33" spans="1:13" ht="15.75">
      <c r="A33" s="152"/>
      <c r="B33" s="281"/>
      <c r="C33" s="265"/>
      <c r="D33" s="265"/>
      <c r="E33" s="258"/>
      <c r="F33" s="258"/>
      <c r="G33" s="258"/>
      <c r="H33" s="258"/>
      <c r="I33" s="291"/>
      <c r="J33" s="260"/>
      <c r="K33" s="260"/>
      <c r="L33" s="260"/>
      <c r="M33" s="260"/>
    </row>
    <row r="34" spans="1:13">
      <c r="A34" s="156"/>
      <c r="B34" s="281"/>
      <c r="C34" s="158"/>
      <c r="D34" s="158"/>
      <c r="E34" s="258"/>
      <c r="F34" s="258"/>
      <c r="G34" s="258"/>
      <c r="H34" s="258"/>
      <c r="I34" s="282"/>
      <c r="J34" s="260"/>
      <c r="K34" s="260"/>
      <c r="L34" s="260"/>
      <c r="M34" s="260"/>
    </row>
    <row r="35" spans="1:13">
      <c r="A35" s="561" t="s">
        <v>11</v>
      </c>
      <c r="B35" s="561"/>
      <c r="C35" s="561"/>
      <c r="D35" s="258">
        <f>SUM(D16:D34)</f>
        <v>1</v>
      </c>
      <c r="E35" s="258">
        <f>SUM(E16:E34)</f>
        <v>0</v>
      </c>
      <c r="F35" s="258">
        <f>SUM(F18:F34)</f>
        <v>0</v>
      </c>
      <c r="G35" s="258">
        <f>SUM(G16:G34)</f>
        <v>1</v>
      </c>
      <c r="H35" s="260">
        <f>D35-G35</f>
        <v>0</v>
      </c>
      <c r="I35" s="282"/>
      <c r="J35" s="260"/>
      <c r="K35" s="258"/>
      <c r="L35" s="258"/>
      <c r="M35" s="258"/>
    </row>
  </sheetData>
  <mergeCells count="13">
    <mergeCell ref="I14:K14"/>
    <mergeCell ref="L14:M14"/>
    <mergeCell ref="A35:C35"/>
    <mergeCell ref="A6:M6"/>
    <mergeCell ref="A13:M13"/>
    <mergeCell ref="A14:A15"/>
    <mergeCell ref="B14:B15"/>
    <mergeCell ref="C14:C15"/>
    <mergeCell ref="D14:D15"/>
    <mergeCell ref="E14:E15"/>
    <mergeCell ref="F14:F15"/>
    <mergeCell ref="G14:G15"/>
    <mergeCell ref="H14:H1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3:U40"/>
  <sheetViews>
    <sheetView topLeftCell="A7" workbookViewId="0">
      <selection activeCell="B19" sqref="B19:C19"/>
    </sheetView>
  </sheetViews>
  <sheetFormatPr defaultColWidth="8.85546875"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10.7109375" customWidth="1"/>
    <col min="8" max="8" width="7.42578125" customWidth="1"/>
    <col min="9" max="9" width="16.5703125" customWidth="1"/>
    <col min="10" max="10" width="31.42578125" customWidth="1"/>
    <col min="11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2613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2119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79" t="s">
        <v>2565</v>
      </c>
      <c r="G14" s="585" t="s">
        <v>2566</v>
      </c>
      <c r="H14" s="559" t="s">
        <v>1776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60"/>
      <c r="B15" s="560"/>
      <c r="C15" s="579"/>
      <c r="D15" s="559"/>
      <c r="E15" s="559"/>
      <c r="F15" s="579"/>
      <c r="G15" s="586"/>
      <c r="H15" s="559"/>
      <c r="I15" s="33" t="s">
        <v>1</v>
      </c>
      <c r="J15" s="33" t="s">
        <v>2115</v>
      </c>
      <c r="K15" s="33" t="s">
        <v>17</v>
      </c>
      <c r="L15" s="33" t="s">
        <v>19</v>
      </c>
      <c r="M15" s="33" t="s">
        <v>18</v>
      </c>
    </row>
    <row r="16" spans="1:21" ht="15.75">
      <c r="A16" s="152">
        <v>1</v>
      </c>
      <c r="B16" s="289"/>
      <c r="C16" s="266"/>
      <c r="D16" s="266">
        <v>5</v>
      </c>
      <c r="E16" s="265"/>
      <c r="F16" s="196"/>
      <c r="G16" s="196"/>
      <c r="H16" s="196"/>
      <c r="I16" s="196"/>
      <c r="J16" s="196"/>
      <c r="K16" s="278"/>
      <c r="L16" s="277"/>
      <c r="M16" s="283"/>
    </row>
    <row r="17" spans="1:13" ht="15.75">
      <c r="A17" s="152">
        <v>2</v>
      </c>
      <c r="B17" s="298"/>
      <c r="C17" s="295"/>
      <c r="D17" s="275"/>
      <c r="E17" s="265"/>
      <c r="F17" s="196"/>
      <c r="G17" s="196"/>
      <c r="H17" s="196"/>
      <c r="I17" s="196"/>
      <c r="J17" s="196"/>
      <c r="K17" s="278"/>
      <c r="L17" s="277"/>
      <c r="M17" s="283"/>
    </row>
    <row r="18" spans="1:13" ht="15.75">
      <c r="A18" s="152">
        <v>3</v>
      </c>
      <c r="B18" s="288"/>
      <c r="C18" s="275"/>
      <c r="D18" s="266"/>
      <c r="E18" s="265"/>
      <c r="F18" s="280"/>
      <c r="G18" s="280"/>
      <c r="H18" s="258"/>
      <c r="I18" s="268"/>
      <c r="J18" s="260"/>
      <c r="K18" s="278"/>
      <c r="L18" s="260"/>
      <c r="M18" s="260"/>
    </row>
    <row r="19" spans="1:13" ht="15.75">
      <c r="A19" s="152">
        <v>4</v>
      </c>
      <c r="B19" s="334">
        <v>45447</v>
      </c>
      <c r="C19" s="315">
        <v>1020</v>
      </c>
      <c r="D19" s="275"/>
      <c r="E19" s="262"/>
      <c r="F19" s="280"/>
      <c r="G19" s="280">
        <v>3</v>
      </c>
      <c r="H19" s="280"/>
      <c r="I19" s="268"/>
      <c r="J19" s="261"/>
      <c r="K19" s="260"/>
      <c r="L19" s="260"/>
      <c r="M19" s="260"/>
    </row>
    <row r="20" spans="1:13" ht="15.75">
      <c r="A20" s="152">
        <v>5</v>
      </c>
      <c r="B20" s="289"/>
      <c r="C20" s="266"/>
      <c r="D20" s="266"/>
      <c r="E20" s="262"/>
      <c r="F20" s="280"/>
      <c r="G20" s="280"/>
      <c r="H20" s="280"/>
      <c r="I20" s="268"/>
      <c r="J20" s="261"/>
      <c r="K20" s="260"/>
      <c r="L20" s="260"/>
      <c r="M20" s="260"/>
    </row>
    <row r="21" spans="1:13" ht="15.75">
      <c r="A21" s="152">
        <v>6</v>
      </c>
      <c r="B21" s="290"/>
      <c r="C21" s="275"/>
      <c r="D21" s="275"/>
      <c r="E21" s="262"/>
      <c r="F21" s="280"/>
      <c r="G21" s="280"/>
      <c r="H21" s="258"/>
      <c r="I21" s="268"/>
      <c r="J21" s="260"/>
      <c r="K21" s="260"/>
      <c r="L21" s="260"/>
      <c r="M21" s="260"/>
    </row>
    <row r="22" spans="1:13" ht="15.75">
      <c r="A22" s="152">
        <v>7</v>
      </c>
      <c r="B22" s="281"/>
      <c r="C22" s="265"/>
      <c r="D22" s="265"/>
      <c r="E22" s="262"/>
      <c r="F22" s="280"/>
      <c r="G22" s="280"/>
      <c r="H22" s="258"/>
      <c r="I22" s="268"/>
      <c r="J22" s="260"/>
      <c r="K22" s="260"/>
      <c r="L22" s="260"/>
      <c r="M22" s="260"/>
    </row>
    <row r="23" spans="1:13" ht="15.75">
      <c r="A23" s="152">
        <v>8</v>
      </c>
      <c r="B23" s="281"/>
      <c r="C23" s="265"/>
      <c r="D23" s="265"/>
      <c r="E23" s="262"/>
      <c r="F23" s="280"/>
      <c r="G23" s="280"/>
      <c r="H23" s="258"/>
      <c r="I23" s="268"/>
      <c r="J23" s="260"/>
      <c r="K23" s="260"/>
      <c r="L23" s="260"/>
      <c r="M23" s="260"/>
    </row>
    <row r="24" spans="1:13" ht="15.75">
      <c r="A24" s="152">
        <v>9</v>
      </c>
      <c r="B24" s="281"/>
      <c r="C24" s="265"/>
      <c r="D24" s="265"/>
      <c r="E24" s="262"/>
      <c r="F24" s="280"/>
      <c r="G24" s="280"/>
      <c r="H24" s="258"/>
      <c r="I24" s="268"/>
      <c r="J24" s="260"/>
      <c r="K24" s="260"/>
      <c r="L24" s="260"/>
      <c r="M24" s="260"/>
    </row>
    <row r="25" spans="1:13" ht="15.75">
      <c r="A25" s="152">
        <v>10</v>
      </c>
      <c r="B25" s="281"/>
      <c r="C25" s="265"/>
      <c r="D25" s="265"/>
      <c r="E25" s="262"/>
      <c r="F25" s="280"/>
      <c r="G25" s="280"/>
      <c r="H25" s="258"/>
      <c r="I25" s="268"/>
      <c r="J25" s="260"/>
      <c r="K25" s="260"/>
      <c r="L25" s="260"/>
      <c r="M25" s="260"/>
    </row>
    <row r="26" spans="1:13" ht="15.75">
      <c r="A26" s="152">
        <v>11</v>
      </c>
      <c r="B26" s="281"/>
      <c r="C26" s="265"/>
      <c r="D26" s="265"/>
      <c r="E26" s="262"/>
      <c r="F26" s="280"/>
      <c r="G26" s="280"/>
      <c r="H26" s="258"/>
      <c r="I26" s="268"/>
      <c r="J26" s="260"/>
      <c r="K26" s="260"/>
      <c r="L26" s="260"/>
      <c r="M26" s="260"/>
    </row>
    <row r="27" spans="1:13" ht="15.75">
      <c r="A27" s="152">
        <v>12</v>
      </c>
      <c r="B27" s="281"/>
      <c r="C27" s="265"/>
      <c r="D27" s="265"/>
      <c r="E27" s="262"/>
      <c r="F27" s="280"/>
      <c r="G27" s="280"/>
      <c r="H27" s="258"/>
      <c r="I27" s="268"/>
      <c r="J27" s="260"/>
      <c r="K27" s="260"/>
      <c r="L27" s="260"/>
      <c r="M27" s="260"/>
    </row>
    <row r="28" spans="1:13" ht="15.75">
      <c r="A28" s="152">
        <v>13</v>
      </c>
      <c r="B28" s="281"/>
      <c r="C28" s="265"/>
      <c r="D28" s="265"/>
      <c r="E28" s="262"/>
      <c r="F28" s="280"/>
      <c r="G28" s="280"/>
      <c r="H28" s="258"/>
      <c r="I28" s="282"/>
      <c r="J28" s="260"/>
      <c r="K28" s="260"/>
      <c r="L28" s="260"/>
      <c r="M28" s="260"/>
    </row>
    <row r="29" spans="1:13" ht="15.75">
      <c r="A29" s="152">
        <v>14</v>
      </c>
      <c r="B29" s="281"/>
      <c r="C29" s="265"/>
      <c r="D29" s="265"/>
      <c r="E29" s="262"/>
      <c r="F29" s="280"/>
      <c r="G29" s="280"/>
      <c r="H29" s="258"/>
      <c r="I29" s="282"/>
      <c r="J29" s="260"/>
      <c r="K29" s="260"/>
      <c r="L29" s="260"/>
      <c r="M29" s="260"/>
    </row>
    <row r="30" spans="1:13" ht="15.75">
      <c r="A30" s="152"/>
      <c r="B30" s="281"/>
      <c r="C30" s="265"/>
      <c r="D30" s="265"/>
      <c r="E30" s="262"/>
      <c r="F30" s="280"/>
      <c r="G30" s="280"/>
      <c r="H30" s="258"/>
      <c r="I30" s="282"/>
      <c r="J30" s="581"/>
      <c r="K30" s="260"/>
      <c r="L30" s="260"/>
      <c r="M30" s="260"/>
    </row>
    <row r="31" spans="1:13" ht="15.75">
      <c r="A31" s="152">
        <v>15</v>
      </c>
      <c r="B31" s="281"/>
      <c r="C31" s="265"/>
      <c r="D31" s="265"/>
      <c r="E31" s="262"/>
      <c r="F31" s="280"/>
      <c r="G31" s="280"/>
      <c r="H31" s="258"/>
      <c r="I31" s="282"/>
      <c r="J31" s="582"/>
      <c r="K31" s="260"/>
      <c r="L31" s="260"/>
      <c r="M31" s="260"/>
    </row>
    <row r="32" spans="1:13" ht="15.75">
      <c r="A32" s="152">
        <v>16</v>
      </c>
      <c r="B32" s="281"/>
      <c r="C32" s="265"/>
      <c r="D32" s="265"/>
      <c r="E32" s="262"/>
      <c r="F32" s="280"/>
      <c r="G32" s="280"/>
      <c r="H32" s="258"/>
      <c r="I32" s="282"/>
      <c r="J32" s="260"/>
      <c r="K32" s="260"/>
      <c r="L32" s="260"/>
      <c r="M32" s="260"/>
    </row>
    <row r="33" spans="1:13" ht="15.75">
      <c r="A33" s="152">
        <v>17</v>
      </c>
      <c r="B33" s="281"/>
      <c r="C33" s="265"/>
      <c r="D33" s="265"/>
      <c r="E33" s="258"/>
      <c r="F33" s="258"/>
      <c r="G33" s="258"/>
      <c r="H33" s="258"/>
      <c r="I33" s="268"/>
      <c r="J33" s="260"/>
      <c r="K33" s="260"/>
      <c r="L33" s="260"/>
      <c r="M33" s="260"/>
    </row>
    <row r="34" spans="1:13" ht="15.75">
      <c r="A34" s="152"/>
      <c r="B34" s="281"/>
      <c r="C34" s="265"/>
      <c r="D34" s="265"/>
      <c r="E34" s="258"/>
      <c r="F34" s="258"/>
      <c r="G34" s="258"/>
      <c r="H34" s="258"/>
      <c r="I34" s="291"/>
      <c r="J34" s="260"/>
      <c r="K34" s="260"/>
      <c r="L34" s="260"/>
      <c r="M34" s="260"/>
    </row>
    <row r="35" spans="1:13" ht="15.75">
      <c r="A35" s="152"/>
      <c r="B35" s="281"/>
      <c r="C35" s="265"/>
      <c r="D35" s="265"/>
      <c r="E35" s="258"/>
      <c r="F35" s="258"/>
      <c r="G35" s="258"/>
      <c r="H35" s="258"/>
      <c r="I35" s="291"/>
      <c r="J35" s="260"/>
      <c r="K35" s="260"/>
      <c r="L35" s="260"/>
      <c r="M35" s="260"/>
    </row>
    <row r="36" spans="1:13" ht="15.75">
      <c r="A36" s="152"/>
      <c r="B36" s="281"/>
      <c r="C36" s="265"/>
      <c r="D36" s="265"/>
      <c r="E36" s="258"/>
      <c r="F36" s="258"/>
      <c r="G36" s="258"/>
      <c r="H36" s="258"/>
      <c r="I36" s="291"/>
      <c r="J36" s="260"/>
      <c r="K36" s="260"/>
      <c r="L36" s="260"/>
      <c r="M36" s="260"/>
    </row>
    <row r="37" spans="1:13" ht="15.75">
      <c r="A37" s="152"/>
      <c r="B37" s="281"/>
      <c r="C37" s="265"/>
      <c r="D37" s="265"/>
      <c r="E37" s="258"/>
      <c r="F37" s="258"/>
      <c r="G37" s="258"/>
      <c r="H37" s="258"/>
      <c r="I37" s="291"/>
      <c r="J37" s="260"/>
      <c r="K37" s="260"/>
      <c r="L37" s="260"/>
      <c r="M37" s="260"/>
    </row>
    <row r="38" spans="1:13" ht="15.75">
      <c r="A38" s="152"/>
      <c r="B38" s="281"/>
      <c r="C38" s="265"/>
      <c r="D38" s="265"/>
      <c r="E38" s="258"/>
      <c r="F38" s="258"/>
      <c r="G38" s="258"/>
      <c r="H38" s="258"/>
      <c r="I38" s="291"/>
      <c r="J38" s="260"/>
      <c r="K38" s="260"/>
      <c r="L38" s="260"/>
      <c r="M38" s="260"/>
    </row>
    <row r="39" spans="1:13">
      <c r="A39" s="156"/>
      <c r="B39" s="281"/>
      <c r="C39" s="158"/>
      <c r="D39" s="158"/>
      <c r="E39" s="258"/>
      <c r="F39" s="258"/>
      <c r="G39" s="258"/>
      <c r="H39" s="258"/>
      <c r="I39" s="282"/>
      <c r="J39" s="260"/>
      <c r="K39" s="260"/>
      <c r="L39" s="260"/>
      <c r="M39" s="260"/>
    </row>
    <row r="40" spans="1:13">
      <c r="A40" s="561" t="s">
        <v>11</v>
      </c>
      <c r="B40" s="561"/>
      <c r="C40" s="561"/>
      <c r="D40" s="258">
        <f>SUM(D16:D39)</f>
        <v>5</v>
      </c>
      <c r="E40" s="258">
        <f>SUM(E16:E39)</f>
        <v>0</v>
      </c>
      <c r="F40" s="258">
        <f>SUM(F18:F39)</f>
        <v>0</v>
      </c>
      <c r="G40" s="258">
        <f>SUM(G16:G39)</f>
        <v>3</v>
      </c>
      <c r="H40" s="260">
        <f>D40-G40</f>
        <v>2</v>
      </c>
      <c r="I40" s="282"/>
      <c r="J40" s="260"/>
      <c r="K40" s="258"/>
      <c r="L40" s="258"/>
      <c r="M40" s="258"/>
    </row>
  </sheetData>
  <mergeCells count="14">
    <mergeCell ref="I14:K14"/>
    <mergeCell ref="L14:M14"/>
    <mergeCell ref="J30:J31"/>
    <mergeCell ref="A40:C40"/>
    <mergeCell ref="A6:M6"/>
    <mergeCell ref="A13:M13"/>
    <mergeCell ref="A14:A15"/>
    <mergeCell ref="B14:B15"/>
    <mergeCell ref="C14:C15"/>
    <mergeCell ref="D14:D15"/>
    <mergeCell ref="E14:E15"/>
    <mergeCell ref="F14:F15"/>
    <mergeCell ref="G14:G15"/>
    <mergeCell ref="H14:H15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3:U40"/>
  <sheetViews>
    <sheetView topLeftCell="A14" workbookViewId="0">
      <selection activeCell="B22" sqref="B22:C22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10.7109375" customWidth="1"/>
    <col min="8" max="8" width="7.42578125" customWidth="1"/>
    <col min="9" max="9" width="16.5703125" customWidth="1"/>
    <col min="10" max="10" width="31.42578125" customWidth="1"/>
    <col min="11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2125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2119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79" t="s">
        <v>2565</v>
      </c>
      <c r="G14" s="585" t="s">
        <v>2566</v>
      </c>
      <c r="H14" s="559" t="s">
        <v>1776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60"/>
      <c r="B15" s="560"/>
      <c r="C15" s="579"/>
      <c r="D15" s="559"/>
      <c r="E15" s="559"/>
      <c r="F15" s="579"/>
      <c r="G15" s="586"/>
      <c r="H15" s="559"/>
      <c r="I15" s="33" t="s">
        <v>1</v>
      </c>
      <c r="J15" s="33" t="s">
        <v>2115</v>
      </c>
      <c r="K15" s="33" t="s">
        <v>17</v>
      </c>
      <c r="L15" s="33" t="s">
        <v>19</v>
      </c>
      <c r="M15" s="33" t="s">
        <v>18</v>
      </c>
    </row>
    <row r="16" spans="1:21" ht="15.75">
      <c r="A16" s="152">
        <v>1</v>
      </c>
      <c r="B16" s="289">
        <v>45360</v>
      </c>
      <c r="C16" s="266" t="s">
        <v>212</v>
      </c>
      <c r="D16" s="266">
        <v>8</v>
      </c>
      <c r="E16" s="265"/>
      <c r="F16" s="196"/>
      <c r="G16" s="196"/>
      <c r="H16" s="196"/>
      <c r="I16" s="196"/>
      <c r="J16" s="196"/>
      <c r="K16" s="278"/>
      <c r="L16" s="277"/>
      <c r="M16" s="283"/>
    </row>
    <row r="17" spans="1:13" ht="28.5">
      <c r="A17" s="152">
        <v>2</v>
      </c>
      <c r="B17" s="298">
        <v>45366</v>
      </c>
      <c r="C17" s="295" t="s">
        <v>2564</v>
      </c>
      <c r="D17" s="275">
        <v>7</v>
      </c>
      <c r="E17" s="265"/>
      <c r="F17" s="196"/>
      <c r="G17" s="196"/>
      <c r="H17" s="196"/>
      <c r="I17" s="196"/>
      <c r="J17" s="196"/>
      <c r="K17" s="278"/>
      <c r="L17" s="277"/>
      <c r="M17" s="283"/>
    </row>
    <row r="18" spans="1:13" ht="15.75">
      <c r="A18" s="152">
        <v>3</v>
      </c>
      <c r="B18" s="288"/>
      <c r="C18" s="275"/>
      <c r="D18" s="266"/>
      <c r="E18" s="265"/>
      <c r="F18" s="280"/>
      <c r="G18" s="280"/>
      <c r="H18" s="258"/>
      <c r="I18" s="268"/>
      <c r="J18" s="260"/>
      <c r="K18" s="278"/>
      <c r="L18" s="260"/>
      <c r="M18" s="260"/>
    </row>
    <row r="19" spans="1:13" ht="15.75">
      <c r="A19" s="152">
        <v>4</v>
      </c>
      <c r="B19" s="288"/>
      <c r="C19" s="275"/>
      <c r="D19" s="275"/>
      <c r="E19" s="262"/>
      <c r="F19" s="280"/>
      <c r="G19" s="280"/>
      <c r="H19" s="280"/>
      <c r="I19" s="268"/>
      <c r="J19" s="261"/>
      <c r="K19" s="260"/>
      <c r="L19" s="260"/>
      <c r="M19" s="260"/>
    </row>
    <row r="20" spans="1:13" ht="15.75">
      <c r="A20" s="152">
        <v>5</v>
      </c>
      <c r="B20" s="289"/>
      <c r="C20" s="266"/>
      <c r="D20" s="266"/>
      <c r="E20" s="262"/>
      <c r="F20" s="280"/>
      <c r="G20" s="280"/>
      <c r="H20" s="280"/>
      <c r="I20" s="268"/>
      <c r="J20" s="261"/>
      <c r="K20" s="260"/>
      <c r="L20" s="260"/>
      <c r="M20" s="260"/>
    </row>
    <row r="21" spans="1:13" ht="15.75">
      <c r="A21" s="152">
        <v>6</v>
      </c>
      <c r="B21" s="290">
        <v>45442</v>
      </c>
      <c r="C21" s="275">
        <v>881</v>
      </c>
      <c r="D21" s="275"/>
      <c r="E21" s="262"/>
      <c r="F21" s="280"/>
      <c r="G21" s="280">
        <v>4</v>
      </c>
      <c r="H21" s="258"/>
      <c r="I21" s="268"/>
      <c r="J21" s="260"/>
      <c r="K21" s="260"/>
      <c r="L21" s="260"/>
      <c r="M21" s="260"/>
    </row>
    <row r="22" spans="1:13" ht="15.75">
      <c r="A22" s="152">
        <v>7</v>
      </c>
      <c r="B22" s="334">
        <v>45447</v>
      </c>
      <c r="C22" s="315">
        <v>1020</v>
      </c>
      <c r="D22" s="265"/>
      <c r="E22" s="262"/>
      <c r="F22" s="280"/>
      <c r="G22" s="280">
        <v>15</v>
      </c>
      <c r="H22" s="258"/>
      <c r="I22" s="268"/>
      <c r="J22" s="260"/>
      <c r="K22" s="260"/>
      <c r="L22" s="260"/>
      <c r="M22" s="260"/>
    </row>
    <row r="23" spans="1:13" ht="15.75">
      <c r="A23" s="152">
        <v>8</v>
      </c>
      <c r="B23" s="281"/>
      <c r="C23" s="265"/>
      <c r="D23" s="265"/>
      <c r="E23" s="262"/>
      <c r="F23" s="280"/>
      <c r="G23" s="280"/>
      <c r="H23" s="258"/>
      <c r="I23" s="268"/>
      <c r="J23" s="260"/>
      <c r="K23" s="260"/>
      <c r="L23" s="260"/>
      <c r="M23" s="260"/>
    </row>
    <row r="24" spans="1:13" ht="15.75">
      <c r="A24" s="152">
        <v>9</v>
      </c>
      <c r="B24" s="281"/>
      <c r="C24" s="265"/>
      <c r="D24" s="265"/>
      <c r="E24" s="262"/>
      <c r="F24" s="280"/>
      <c r="G24" s="280"/>
      <c r="H24" s="258"/>
      <c r="I24" s="268"/>
      <c r="J24" s="260"/>
      <c r="K24" s="260"/>
      <c r="L24" s="260"/>
      <c r="M24" s="260"/>
    </row>
    <row r="25" spans="1:13" ht="15.75">
      <c r="A25" s="152">
        <v>10</v>
      </c>
      <c r="B25" s="281"/>
      <c r="C25" s="265"/>
      <c r="D25" s="265"/>
      <c r="E25" s="262"/>
      <c r="F25" s="280"/>
      <c r="G25" s="280"/>
      <c r="H25" s="258"/>
      <c r="I25" s="268"/>
      <c r="J25" s="260"/>
      <c r="K25" s="260"/>
      <c r="L25" s="260"/>
      <c r="M25" s="260"/>
    </row>
    <row r="26" spans="1:13" ht="15.75">
      <c r="A26" s="152">
        <v>11</v>
      </c>
      <c r="B26" s="281"/>
      <c r="C26" s="265"/>
      <c r="D26" s="265"/>
      <c r="E26" s="262"/>
      <c r="F26" s="280"/>
      <c r="G26" s="280"/>
      <c r="H26" s="258"/>
      <c r="I26" s="268"/>
      <c r="J26" s="260"/>
      <c r="K26" s="260"/>
      <c r="L26" s="260"/>
      <c r="M26" s="260"/>
    </row>
    <row r="27" spans="1:13" ht="15.75">
      <c r="A27" s="152">
        <v>12</v>
      </c>
      <c r="B27" s="281"/>
      <c r="C27" s="265"/>
      <c r="D27" s="265"/>
      <c r="E27" s="262"/>
      <c r="F27" s="280"/>
      <c r="G27" s="280"/>
      <c r="H27" s="258"/>
      <c r="I27" s="268"/>
      <c r="J27" s="260"/>
      <c r="K27" s="260"/>
      <c r="L27" s="260"/>
      <c r="M27" s="260"/>
    </row>
    <row r="28" spans="1:13" ht="15.75">
      <c r="A28" s="152">
        <v>13</v>
      </c>
      <c r="B28" s="281"/>
      <c r="C28" s="265"/>
      <c r="D28" s="265"/>
      <c r="E28" s="262"/>
      <c r="F28" s="280"/>
      <c r="G28" s="280"/>
      <c r="H28" s="258"/>
      <c r="I28" s="282"/>
      <c r="J28" s="260"/>
      <c r="K28" s="260"/>
      <c r="L28" s="260"/>
      <c r="M28" s="260"/>
    </row>
    <row r="29" spans="1:13" ht="15.75">
      <c r="A29" s="152">
        <v>14</v>
      </c>
      <c r="B29" s="281"/>
      <c r="C29" s="265"/>
      <c r="D29" s="265"/>
      <c r="E29" s="262"/>
      <c r="F29" s="280"/>
      <c r="G29" s="280"/>
      <c r="H29" s="258"/>
      <c r="I29" s="282"/>
      <c r="J29" s="260"/>
      <c r="K29" s="260"/>
      <c r="L29" s="260"/>
      <c r="M29" s="260"/>
    </row>
    <row r="30" spans="1:13" ht="15.75">
      <c r="A30" s="152"/>
      <c r="B30" s="281"/>
      <c r="C30" s="265"/>
      <c r="D30" s="265"/>
      <c r="E30" s="262"/>
      <c r="F30" s="280"/>
      <c r="G30" s="280"/>
      <c r="H30" s="258"/>
      <c r="I30" s="282"/>
      <c r="J30" s="581"/>
      <c r="K30" s="260"/>
      <c r="L30" s="260"/>
      <c r="M30" s="260"/>
    </row>
    <row r="31" spans="1:13" ht="15.75">
      <c r="A31" s="152">
        <v>15</v>
      </c>
      <c r="B31" s="281"/>
      <c r="C31" s="265"/>
      <c r="D31" s="265"/>
      <c r="E31" s="262"/>
      <c r="F31" s="280"/>
      <c r="G31" s="280"/>
      <c r="H31" s="258"/>
      <c r="I31" s="282"/>
      <c r="J31" s="582"/>
      <c r="K31" s="260"/>
      <c r="L31" s="260"/>
      <c r="M31" s="260"/>
    </row>
    <row r="32" spans="1:13" ht="15.75">
      <c r="A32" s="152">
        <v>16</v>
      </c>
      <c r="B32" s="281"/>
      <c r="C32" s="265"/>
      <c r="D32" s="265"/>
      <c r="E32" s="262"/>
      <c r="F32" s="280"/>
      <c r="G32" s="280"/>
      <c r="H32" s="258"/>
      <c r="I32" s="282"/>
      <c r="J32" s="260"/>
      <c r="K32" s="260"/>
      <c r="L32" s="260"/>
      <c r="M32" s="260"/>
    </row>
    <row r="33" spans="1:13" ht="15.75">
      <c r="A33" s="152">
        <v>17</v>
      </c>
      <c r="B33" s="281"/>
      <c r="C33" s="265"/>
      <c r="D33" s="265"/>
      <c r="E33" s="258"/>
      <c r="F33" s="258"/>
      <c r="G33" s="258"/>
      <c r="H33" s="258"/>
      <c r="I33" s="268"/>
      <c r="J33" s="260"/>
      <c r="K33" s="260"/>
      <c r="L33" s="260"/>
      <c r="M33" s="260"/>
    </row>
    <row r="34" spans="1:13" ht="15.75">
      <c r="A34" s="152"/>
      <c r="B34" s="281"/>
      <c r="C34" s="265"/>
      <c r="D34" s="265"/>
      <c r="E34" s="258"/>
      <c r="F34" s="258"/>
      <c r="G34" s="258"/>
      <c r="H34" s="258"/>
      <c r="I34" s="291"/>
      <c r="J34" s="260"/>
      <c r="K34" s="260"/>
      <c r="L34" s="260"/>
      <c r="M34" s="260"/>
    </row>
    <row r="35" spans="1:13" ht="15.75">
      <c r="A35" s="152"/>
      <c r="B35" s="281"/>
      <c r="C35" s="265"/>
      <c r="D35" s="265"/>
      <c r="E35" s="258"/>
      <c r="F35" s="258"/>
      <c r="G35" s="258"/>
      <c r="H35" s="258"/>
      <c r="I35" s="291"/>
      <c r="J35" s="260"/>
      <c r="K35" s="260"/>
      <c r="L35" s="260"/>
      <c r="M35" s="260"/>
    </row>
    <row r="36" spans="1:13" ht="15.75">
      <c r="A36" s="152"/>
      <c r="B36" s="281"/>
      <c r="C36" s="265"/>
      <c r="D36" s="265"/>
      <c r="E36" s="258"/>
      <c r="F36" s="258"/>
      <c r="G36" s="258"/>
      <c r="H36" s="258"/>
      <c r="I36" s="291"/>
      <c r="J36" s="260"/>
      <c r="K36" s="260"/>
      <c r="L36" s="260"/>
      <c r="M36" s="260"/>
    </row>
    <row r="37" spans="1:13" ht="15.75">
      <c r="A37" s="152"/>
      <c r="B37" s="281"/>
      <c r="C37" s="265"/>
      <c r="D37" s="265"/>
      <c r="E37" s="258"/>
      <c r="F37" s="258"/>
      <c r="G37" s="258"/>
      <c r="H37" s="258"/>
      <c r="I37" s="291"/>
      <c r="J37" s="260"/>
      <c r="K37" s="260"/>
      <c r="L37" s="260"/>
      <c r="M37" s="260"/>
    </row>
    <row r="38" spans="1:13" ht="15.75">
      <c r="A38" s="152"/>
      <c r="B38" s="281"/>
      <c r="C38" s="265"/>
      <c r="D38" s="265"/>
      <c r="E38" s="258"/>
      <c r="F38" s="258"/>
      <c r="G38" s="258"/>
      <c r="H38" s="258"/>
      <c r="I38" s="291"/>
      <c r="J38" s="260"/>
      <c r="K38" s="260"/>
      <c r="L38" s="260"/>
      <c r="M38" s="260"/>
    </row>
    <row r="39" spans="1:13">
      <c r="A39" s="156"/>
      <c r="B39" s="281"/>
      <c r="C39" s="158"/>
      <c r="D39" s="158"/>
      <c r="E39" s="258"/>
      <c r="F39" s="258"/>
      <c r="G39" s="258"/>
      <c r="H39" s="258"/>
      <c r="I39" s="282"/>
      <c r="J39" s="260"/>
      <c r="K39" s="260"/>
      <c r="L39" s="260"/>
      <c r="M39" s="260"/>
    </row>
    <row r="40" spans="1:13">
      <c r="A40" s="561" t="s">
        <v>11</v>
      </c>
      <c r="B40" s="561"/>
      <c r="C40" s="561"/>
      <c r="D40" s="258">
        <f>SUM(D16:D39)</f>
        <v>15</v>
      </c>
      <c r="E40" s="258">
        <f>SUM(E16:E39)</f>
        <v>0</v>
      </c>
      <c r="F40" s="258">
        <f>SUM(F18:F39)</f>
        <v>0</v>
      </c>
      <c r="G40" s="258">
        <f>SUM(G16:G39)</f>
        <v>19</v>
      </c>
      <c r="H40" s="260">
        <f>D40-G40</f>
        <v>-4</v>
      </c>
      <c r="I40" s="282"/>
      <c r="J40" s="260"/>
      <c r="K40" s="258"/>
      <c r="L40" s="258"/>
      <c r="M40" s="258"/>
    </row>
  </sheetData>
  <mergeCells count="14">
    <mergeCell ref="L14:M14"/>
    <mergeCell ref="J30:J31"/>
    <mergeCell ref="A40:C40"/>
    <mergeCell ref="A6:M6"/>
    <mergeCell ref="A13:M13"/>
    <mergeCell ref="A14:A15"/>
    <mergeCell ref="B14:B15"/>
    <mergeCell ref="C14:C15"/>
    <mergeCell ref="D14:D15"/>
    <mergeCell ref="E14:E15"/>
    <mergeCell ref="F14:F15"/>
    <mergeCell ref="H14:H15"/>
    <mergeCell ref="I14:K14"/>
    <mergeCell ref="G14:G15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3:T40"/>
  <sheetViews>
    <sheetView topLeftCell="A10" workbookViewId="0">
      <selection activeCell="B17" sqref="B17:C17"/>
    </sheetView>
  </sheetViews>
  <sheetFormatPr defaultColWidth="8.85546875"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6" width="11.85546875" customWidth="1"/>
    <col min="7" max="7" width="10.8554687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2586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2119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5" t="s">
        <v>0</v>
      </c>
      <c r="B14" s="565" t="s">
        <v>13</v>
      </c>
      <c r="C14" s="585" t="s">
        <v>14</v>
      </c>
      <c r="D14" s="567" t="s">
        <v>1774</v>
      </c>
      <c r="E14" s="567" t="s">
        <v>2078</v>
      </c>
      <c r="F14" s="567" t="s">
        <v>2387</v>
      </c>
      <c r="G14" s="567" t="s">
        <v>2381</v>
      </c>
      <c r="H14" s="567" t="s">
        <v>1776</v>
      </c>
      <c r="I14" s="587" t="s">
        <v>15</v>
      </c>
      <c r="J14" s="588"/>
      <c r="K14" s="589"/>
      <c r="L14" s="587" t="s">
        <v>20</v>
      </c>
      <c r="M14" s="589"/>
    </row>
    <row r="15" spans="1:20" ht="24.75" customHeight="1">
      <c r="A15" s="566"/>
      <c r="B15" s="566"/>
      <c r="C15" s="586"/>
      <c r="D15" s="568"/>
      <c r="E15" s="568"/>
      <c r="F15" s="568"/>
      <c r="G15" s="568"/>
      <c r="H15" s="568"/>
      <c r="I15" s="33" t="s">
        <v>1</v>
      </c>
      <c r="J15" s="33" t="s">
        <v>2115</v>
      </c>
      <c r="K15" s="33" t="s">
        <v>1689</v>
      </c>
      <c r="L15" s="33" t="s">
        <v>19</v>
      </c>
      <c r="M15" s="33" t="s">
        <v>18</v>
      </c>
    </row>
    <row r="16" spans="1:20" ht="28.5">
      <c r="A16" s="152">
        <v>1</v>
      </c>
      <c r="B16" s="289">
        <v>45366</v>
      </c>
      <c r="C16" s="266" t="s">
        <v>2564</v>
      </c>
      <c r="D16" s="322">
        <v>7</v>
      </c>
      <c r="E16" s="265"/>
      <c r="F16" s="280"/>
      <c r="G16" s="280"/>
      <c r="H16" s="280"/>
      <c r="I16" s="268"/>
      <c r="J16" s="261"/>
      <c r="K16" s="278"/>
      <c r="L16" s="277"/>
      <c r="M16" s="283"/>
    </row>
    <row r="17" spans="1:13" ht="15.75">
      <c r="A17" s="152">
        <v>2</v>
      </c>
      <c r="B17" s="334">
        <v>45447</v>
      </c>
      <c r="C17" s="315">
        <v>1020</v>
      </c>
      <c r="D17" s="324"/>
      <c r="E17" s="265"/>
      <c r="F17" s="280"/>
      <c r="G17" s="280">
        <v>3</v>
      </c>
      <c r="H17" s="280"/>
      <c r="I17" s="268"/>
      <c r="J17" s="261"/>
      <c r="K17" s="278"/>
      <c r="L17" s="277"/>
      <c r="M17" s="283"/>
    </row>
    <row r="18" spans="1:13" ht="15.75">
      <c r="A18" s="152">
        <v>3</v>
      </c>
      <c r="B18" s="474"/>
      <c r="C18" s="324"/>
      <c r="D18" s="322"/>
      <c r="E18" s="265"/>
      <c r="F18" s="280"/>
      <c r="G18" s="280"/>
      <c r="H18" s="258"/>
      <c r="I18" s="268"/>
      <c r="J18" s="260"/>
      <c r="K18" s="278"/>
      <c r="L18" s="260"/>
      <c r="M18" s="260"/>
    </row>
    <row r="19" spans="1:13" ht="15.75">
      <c r="A19" s="152">
        <v>4</v>
      </c>
      <c r="B19" s="474"/>
      <c r="C19" s="324"/>
      <c r="D19" s="324"/>
      <c r="E19" s="262"/>
      <c r="F19" s="280"/>
      <c r="G19" s="280"/>
      <c r="H19" s="258"/>
      <c r="I19" s="268"/>
      <c r="J19" s="260"/>
      <c r="K19" s="260"/>
      <c r="L19" s="260"/>
      <c r="M19" s="260"/>
    </row>
    <row r="20" spans="1:13" ht="15.75">
      <c r="A20" s="152">
        <v>5</v>
      </c>
      <c r="B20" s="281"/>
      <c r="C20" s="265"/>
      <c r="D20" s="265"/>
      <c r="E20" s="262"/>
      <c r="F20" s="280"/>
      <c r="G20" s="280"/>
      <c r="H20" s="258"/>
      <c r="I20" s="282"/>
      <c r="J20" s="260"/>
      <c r="K20" s="260"/>
      <c r="L20" s="260"/>
      <c r="M20" s="260"/>
    </row>
    <row r="21" spans="1:13" ht="15.75">
      <c r="A21" s="152">
        <v>6</v>
      </c>
      <c r="B21" s="281"/>
      <c r="C21" s="265"/>
      <c r="D21" s="265"/>
      <c r="E21" s="258"/>
      <c r="F21" s="258"/>
      <c r="G21" s="258"/>
      <c r="H21" s="258"/>
      <c r="I21" s="268"/>
      <c r="J21" s="260"/>
      <c r="K21" s="260"/>
      <c r="L21" s="260"/>
      <c r="M21" s="260"/>
    </row>
    <row r="22" spans="1:13" ht="15.75">
      <c r="A22" s="152">
        <v>7</v>
      </c>
      <c r="B22" s="281"/>
      <c r="C22" s="265"/>
      <c r="D22" s="265"/>
      <c r="E22" s="258"/>
      <c r="F22" s="258"/>
      <c r="G22" s="258"/>
      <c r="H22" s="258"/>
      <c r="I22" s="291"/>
      <c r="J22" s="260"/>
      <c r="K22" s="260"/>
      <c r="L22" s="260"/>
      <c r="M22" s="260"/>
    </row>
    <row r="23" spans="1:13" ht="15.75">
      <c r="A23" s="152">
        <v>8</v>
      </c>
      <c r="B23" s="281"/>
      <c r="C23" s="265"/>
      <c r="D23" s="265"/>
      <c r="E23" s="258"/>
      <c r="F23" s="258"/>
      <c r="G23" s="258"/>
      <c r="H23" s="258"/>
      <c r="I23" s="291"/>
      <c r="J23" s="260"/>
      <c r="K23" s="260"/>
      <c r="L23" s="260"/>
      <c r="M23" s="260"/>
    </row>
    <row r="24" spans="1:13" ht="15.75">
      <c r="A24" s="152">
        <v>9</v>
      </c>
      <c r="B24" s="281"/>
      <c r="C24" s="265"/>
      <c r="D24" s="265"/>
      <c r="E24" s="258"/>
      <c r="F24" s="258"/>
      <c r="G24" s="258"/>
      <c r="H24" s="258"/>
      <c r="I24" s="291"/>
      <c r="J24" s="260"/>
      <c r="K24" s="260"/>
      <c r="L24" s="260"/>
      <c r="M24" s="260"/>
    </row>
    <row r="25" spans="1:13" ht="15.75">
      <c r="A25" s="152">
        <v>10</v>
      </c>
      <c r="B25" s="281"/>
      <c r="C25" s="265"/>
      <c r="D25" s="265"/>
      <c r="E25" s="258"/>
      <c r="F25" s="258"/>
      <c r="G25" s="258"/>
      <c r="H25" s="258"/>
      <c r="I25" s="291"/>
      <c r="J25" s="260"/>
      <c r="K25" s="260"/>
      <c r="L25" s="260"/>
      <c r="M25" s="260"/>
    </row>
    <row r="26" spans="1:13" ht="15.75">
      <c r="A26" s="152">
        <v>11</v>
      </c>
      <c r="B26" s="281"/>
      <c r="C26" s="265"/>
      <c r="D26" s="265"/>
      <c r="E26" s="258"/>
      <c r="F26" s="258"/>
      <c r="G26" s="258"/>
      <c r="H26" s="258"/>
      <c r="I26" s="291"/>
      <c r="J26" s="260"/>
      <c r="K26" s="260"/>
      <c r="L26" s="260"/>
      <c r="M26" s="260"/>
    </row>
    <row r="27" spans="1:13" ht="15.75">
      <c r="A27" s="152">
        <v>12</v>
      </c>
      <c r="B27" s="281"/>
      <c r="C27" s="158"/>
      <c r="D27" s="158"/>
      <c r="E27" s="258"/>
      <c r="F27" s="258"/>
      <c r="G27" s="258"/>
      <c r="H27" s="258"/>
      <c r="I27" s="282"/>
      <c r="J27" s="260"/>
      <c r="K27" s="260"/>
      <c r="L27" s="260"/>
      <c r="M27" s="260"/>
    </row>
    <row r="28" spans="1:13" ht="15.75">
      <c r="A28" s="152">
        <v>13</v>
      </c>
      <c r="B28" s="504"/>
      <c r="C28" s="505"/>
      <c r="D28" s="258">
        <f>SUM(D16:D27)</f>
        <v>7</v>
      </c>
      <c r="E28" s="258">
        <f>SUM(E16:E27)</f>
        <v>0</v>
      </c>
      <c r="F28" s="258">
        <f>SUM(F16:F27)</f>
        <v>0</v>
      </c>
      <c r="G28" s="258">
        <f>SUM(G16:G27)</f>
        <v>3</v>
      </c>
      <c r="H28" s="260">
        <f>D28-E28-F28-G28</f>
        <v>4</v>
      </c>
      <c r="I28" s="282"/>
      <c r="J28" s="260"/>
      <c r="K28" s="258"/>
      <c r="L28" s="258"/>
      <c r="M28" s="258"/>
    </row>
    <row r="29" spans="1:13" ht="15.75">
      <c r="A29" s="152">
        <v>14</v>
      </c>
    </row>
    <row r="30" spans="1:13" ht="15.75">
      <c r="A30" s="152"/>
    </row>
    <row r="31" spans="1:13" ht="15.75">
      <c r="A31" s="152">
        <v>15</v>
      </c>
    </row>
    <row r="32" spans="1:13" ht="15.75">
      <c r="A32" s="152">
        <v>16</v>
      </c>
    </row>
    <row r="33" spans="1:1" ht="15.75">
      <c r="A33" s="152">
        <v>17</v>
      </c>
    </row>
    <row r="34" spans="1:1" ht="15.75">
      <c r="A34" s="152"/>
    </row>
    <row r="35" spans="1:1" ht="15.75">
      <c r="A35" s="152"/>
    </row>
    <row r="36" spans="1:1" ht="15.75">
      <c r="A36" s="152"/>
    </row>
    <row r="37" spans="1:1" ht="15.75">
      <c r="A37" s="152"/>
    </row>
    <row r="38" spans="1:1" ht="15.75">
      <c r="A38" s="152"/>
    </row>
    <row r="39" spans="1:1">
      <c r="A39" s="156"/>
    </row>
    <row r="40" spans="1:1">
      <c r="A40" s="503" t="s">
        <v>11</v>
      </c>
    </row>
  </sheetData>
  <mergeCells count="12">
    <mergeCell ref="I14:K14"/>
    <mergeCell ref="L14:M14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H15"/>
  </mergeCells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3:T40"/>
  <sheetViews>
    <sheetView topLeftCell="A14" workbookViewId="0">
      <selection activeCell="B19" sqref="B19:C19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6" width="11.85546875" customWidth="1"/>
    <col min="7" max="7" width="10.8554687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2124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2119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5" t="s">
        <v>0</v>
      </c>
      <c r="B14" s="565" t="s">
        <v>13</v>
      </c>
      <c r="C14" s="585" t="s">
        <v>14</v>
      </c>
      <c r="D14" s="567" t="s">
        <v>1774</v>
      </c>
      <c r="E14" s="567" t="s">
        <v>2078</v>
      </c>
      <c r="F14" s="567" t="s">
        <v>2387</v>
      </c>
      <c r="G14" s="567" t="s">
        <v>2381</v>
      </c>
      <c r="H14" s="567" t="s">
        <v>1776</v>
      </c>
      <c r="I14" s="587" t="s">
        <v>15</v>
      </c>
      <c r="J14" s="588"/>
      <c r="K14" s="589"/>
      <c r="L14" s="587" t="s">
        <v>20</v>
      </c>
      <c r="M14" s="589"/>
    </row>
    <row r="15" spans="1:20" ht="24.75" customHeight="1">
      <c r="A15" s="566"/>
      <c r="B15" s="566"/>
      <c r="C15" s="586"/>
      <c r="D15" s="568"/>
      <c r="E15" s="568"/>
      <c r="F15" s="568"/>
      <c r="G15" s="568"/>
      <c r="H15" s="568"/>
      <c r="I15" s="33" t="s">
        <v>1</v>
      </c>
      <c r="J15" s="33" t="s">
        <v>2115</v>
      </c>
      <c r="K15" s="33" t="s">
        <v>1689</v>
      </c>
      <c r="L15" s="33" t="s">
        <v>19</v>
      </c>
      <c r="M15" s="33" t="s">
        <v>18</v>
      </c>
    </row>
    <row r="16" spans="1:20" ht="15.75">
      <c r="A16" s="152">
        <v>1</v>
      </c>
      <c r="B16" s="477">
        <v>45369</v>
      </c>
      <c r="C16" s="266" t="s">
        <v>212</v>
      </c>
      <c r="D16" s="322">
        <v>4</v>
      </c>
      <c r="E16" s="265"/>
      <c r="F16" s="280"/>
      <c r="G16" s="280"/>
      <c r="H16" s="280"/>
      <c r="I16" s="268"/>
      <c r="J16" s="261"/>
      <c r="K16" s="278"/>
      <c r="L16" s="277"/>
      <c r="M16" s="283"/>
    </row>
    <row r="17" spans="1:13" ht="15.75">
      <c r="A17" s="152">
        <v>2</v>
      </c>
      <c r="B17" s="477">
        <v>45414</v>
      </c>
      <c r="C17" s="295" t="s">
        <v>212</v>
      </c>
      <c r="D17" s="324">
        <v>6</v>
      </c>
      <c r="E17" s="265"/>
      <c r="F17" s="280"/>
      <c r="G17" s="280"/>
      <c r="H17" s="280"/>
      <c r="I17" s="268"/>
      <c r="J17" s="261"/>
      <c r="K17" s="278"/>
      <c r="L17" s="277"/>
      <c r="M17" s="283"/>
    </row>
    <row r="18" spans="1:13" ht="15.75">
      <c r="A18" s="152">
        <v>3</v>
      </c>
      <c r="B18" s="474"/>
      <c r="C18" s="324"/>
      <c r="D18" s="322"/>
      <c r="E18" s="265"/>
      <c r="F18" s="280">
        <v>2</v>
      </c>
      <c r="G18" s="280"/>
      <c r="H18" s="258"/>
      <c r="I18" s="268"/>
      <c r="J18" s="260"/>
      <c r="K18" s="278"/>
      <c r="L18" s="260"/>
      <c r="M18" s="260"/>
    </row>
    <row r="19" spans="1:13" ht="15.75">
      <c r="A19" s="152">
        <v>4</v>
      </c>
      <c r="B19" s="334">
        <v>45447</v>
      </c>
      <c r="C19" s="315">
        <v>1020</v>
      </c>
      <c r="D19" s="324"/>
      <c r="E19" s="262"/>
      <c r="F19" s="280">
        <v>5</v>
      </c>
      <c r="G19" s="280"/>
      <c r="H19" s="258"/>
      <c r="I19" s="268"/>
      <c r="J19" s="260"/>
      <c r="K19" s="260"/>
      <c r="L19" s="260"/>
      <c r="M19" s="260"/>
    </row>
    <row r="20" spans="1:13" ht="15.75">
      <c r="A20" s="152">
        <v>5</v>
      </c>
      <c r="B20" s="300"/>
      <c r="C20" s="266"/>
      <c r="D20" s="266"/>
      <c r="E20" s="262"/>
      <c r="F20" s="280"/>
      <c r="G20" s="280"/>
      <c r="H20" s="258"/>
      <c r="I20" s="268"/>
      <c r="J20" s="260"/>
      <c r="K20" s="260"/>
      <c r="L20" s="260"/>
      <c r="M20" s="260"/>
    </row>
    <row r="21" spans="1:13" ht="15.75">
      <c r="A21" s="152">
        <v>6</v>
      </c>
      <c r="B21" s="299"/>
      <c r="C21" s="275"/>
      <c r="D21" s="275"/>
      <c r="E21" s="262"/>
      <c r="F21" s="280"/>
      <c r="G21" s="280"/>
      <c r="H21" s="258"/>
      <c r="I21" s="268"/>
      <c r="J21" s="260"/>
      <c r="K21" s="260"/>
      <c r="L21" s="260"/>
      <c r="M21" s="260"/>
    </row>
    <row r="22" spans="1:13" ht="15.75">
      <c r="A22" s="152">
        <v>7</v>
      </c>
      <c r="B22" s="478"/>
      <c r="C22" s="265"/>
      <c r="D22" s="265"/>
      <c r="E22" s="262"/>
      <c r="F22" s="280"/>
      <c r="G22" s="280"/>
      <c r="H22" s="258"/>
      <c r="I22" s="268"/>
      <c r="J22" s="260"/>
      <c r="K22" s="260"/>
      <c r="L22" s="260"/>
      <c r="M22" s="260"/>
    </row>
    <row r="23" spans="1:13" ht="15.75">
      <c r="A23" s="152">
        <v>8</v>
      </c>
      <c r="B23" s="281"/>
      <c r="C23" s="265"/>
      <c r="D23" s="265"/>
      <c r="E23" s="262"/>
      <c r="F23" s="280"/>
      <c r="G23" s="280"/>
      <c r="H23" s="258"/>
      <c r="I23" s="268"/>
      <c r="J23" s="260"/>
      <c r="K23" s="260"/>
      <c r="L23" s="260"/>
      <c r="M23" s="260"/>
    </row>
    <row r="24" spans="1:13" ht="15.75">
      <c r="A24" s="152">
        <v>9</v>
      </c>
      <c r="B24" s="281"/>
      <c r="C24" s="265"/>
      <c r="D24" s="265"/>
      <c r="E24" s="262"/>
      <c r="F24" s="280"/>
      <c r="G24" s="280"/>
      <c r="H24" s="258"/>
      <c r="I24" s="268"/>
      <c r="J24" s="260"/>
      <c r="K24" s="260"/>
      <c r="L24" s="260"/>
      <c r="M24" s="260"/>
    </row>
    <row r="25" spans="1:13" ht="15.75">
      <c r="A25" s="152">
        <v>10</v>
      </c>
      <c r="B25" s="281"/>
      <c r="C25" s="265"/>
      <c r="D25" s="265"/>
      <c r="E25" s="262"/>
      <c r="F25" s="280"/>
      <c r="G25" s="280"/>
      <c r="H25" s="258"/>
      <c r="I25" s="268"/>
      <c r="J25" s="260"/>
      <c r="K25" s="260"/>
      <c r="L25" s="260"/>
      <c r="M25" s="260"/>
    </row>
    <row r="26" spans="1:13" ht="15.75">
      <c r="A26" s="152">
        <v>11</v>
      </c>
      <c r="B26" s="281"/>
      <c r="C26" s="265"/>
      <c r="D26" s="265"/>
      <c r="E26" s="262"/>
      <c r="F26" s="280"/>
      <c r="G26" s="280"/>
      <c r="H26" s="258"/>
      <c r="I26" s="268"/>
      <c r="J26" s="260"/>
      <c r="K26" s="260"/>
      <c r="L26" s="260"/>
      <c r="M26" s="260"/>
    </row>
    <row r="27" spans="1:13" ht="15.75">
      <c r="A27" s="152">
        <v>12</v>
      </c>
      <c r="B27" s="281"/>
      <c r="C27" s="265"/>
      <c r="D27" s="265"/>
      <c r="E27" s="262"/>
      <c r="F27" s="280"/>
      <c r="G27" s="280"/>
      <c r="H27" s="258"/>
      <c r="I27" s="268"/>
      <c r="J27" s="260"/>
      <c r="K27" s="260"/>
      <c r="L27" s="260"/>
      <c r="M27" s="260"/>
    </row>
    <row r="28" spans="1:13" ht="15.75">
      <c r="A28" s="152">
        <v>13</v>
      </c>
      <c r="B28" s="281"/>
      <c r="C28" s="265"/>
      <c r="D28" s="265"/>
      <c r="E28" s="262"/>
      <c r="F28" s="280"/>
      <c r="G28" s="280"/>
      <c r="H28" s="258"/>
      <c r="I28" s="282"/>
      <c r="J28" s="260"/>
      <c r="K28" s="260"/>
      <c r="L28" s="260"/>
      <c r="M28" s="260"/>
    </row>
    <row r="29" spans="1:13" ht="15.75">
      <c r="A29" s="152">
        <v>14</v>
      </c>
      <c r="B29" s="281"/>
      <c r="C29" s="265"/>
      <c r="D29" s="265"/>
      <c r="E29" s="262"/>
      <c r="F29" s="280"/>
      <c r="G29" s="280"/>
      <c r="H29" s="258"/>
      <c r="I29" s="282"/>
      <c r="J29" s="260"/>
      <c r="K29" s="260"/>
      <c r="L29" s="260"/>
      <c r="M29" s="260"/>
    </row>
    <row r="30" spans="1:13" ht="15.75">
      <c r="A30" s="152"/>
      <c r="B30" s="281"/>
      <c r="C30" s="265"/>
      <c r="D30" s="265"/>
      <c r="E30" s="262"/>
      <c r="F30" s="280"/>
      <c r="G30" s="280"/>
      <c r="H30" s="258"/>
      <c r="I30" s="282"/>
      <c r="J30" s="581"/>
      <c r="K30" s="260"/>
      <c r="L30" s="260"/>
      <c r="M30" s="260"/>
    </row>
    <row r="31" spans="1:13" ht="15.75">
      <c r="A31" s="152">
        <v>15</v>
      </c>
      <c r="B31" s="281"/>
      <c r="C31" s="265"/>
      <c r="D31" s="265"/>
      <c r="E31" s="262"/>
      <c r="F31" s="280"/>
      <c r="G31" s="280"/>
      <c r="H31" s="258"/>
      <c r="I31" s="282"/>
      <c r="J31" s="582"/>
      <c r="K31" s="260"/>
      <c r="L31" s="260"/>
      <c r="M31" s="260"/>
    </row>
    <row r="32" spans="1:13" ht="15.75">
      <c r="A32" s="152">
        <v>16</v>
      </c>
      <c r="B32" s="281"/>
      <c r="C32" s="265"/>
      <c r="D32" s="265"/>
      <c r="E32" s="262"/>
      <c r="F32" s="280"/>
      <c r="G32" s="280"/>
      <c r="H32" s="258"/>
      <c r="I32" s="282"/>
      <c r="J32" s="260"/>
      <c r="K32" s="260"/>
      <c r="L32" s="260"/>
      <c r="M32" s="260"/>
    </row>
    <row r="33" spans="1:13" ht="15.75">
      <c r="A33" s="152">
        <v>17</v>
      </c>
      <c r="B33" s="281"/>
      <c r="C33" s="265"/>
      <c r="D33" s="265"/>
      <c r="E33" s="258"/>
      <c r="F33" s="258"/>
      <c r="G33" s="258"/>
      <c r="H33" s="258"/>
      <c r="I33" s="268"/>
      <c r="J33" s="260"/>
      <c r="K33" s="260"/>
      <c r="L33" s="260"/>
      <c r="M33" s="260"/>
    </row>
    <row r="34" spans="1:13" ht="15.75">
      <c r="A34" s="152"/>
      <c r="B34" s="281"/>
      <c r="C34" s="265"/>
      <c r="D34" s="265"/>
      <c r="E34" s="258"/>
      <c r="F34" s="258"/>
      <c r="G34" s="258"/>
      <c r="H34" s="258"/>
      <c r="I34" s="291"/>
      <c r="J34" s="260"/>
      <c r="K34" s="260"/>
      <c r="L34" s="260"/>
      <c r="M34" s="260"/>
    </row>
    <row r="35" spans="1:13" ht="15.75">
      <c r="A35" s="152"/>
      <c r="B35" s="281"/>
      <c r="C35" s="265"/>
      <c r="D35" s="265"/>
      <c r="E35" s="258"/>
      <c r="F35" s="258"/>
      <c r="G35" s="258"/>
      <c r="H35" s="258"/>
      <c r="I35" s="291"/>
      <c r="J35" s="260"/>
      <c r="K35" s="260"/>
      <c r="L35" s="260"/>
      <c r="M35" s="260"/>
    </row>
    <row r="36" spans="1:13" ht="15.75">
      <c r="A36" s="152"/>
      <c r="B36" s="281"/>
      <c r="C36" s="265"/>
      <c r="D36" s="265"/>
      <c r="E36" s="258"/>
      <c r="F36" s="258"/>
      <c r="G36" s="258"/>
      <c r="H36" s="258"/>
      <c r="I36" s="291"/>
      <c r="J36" s="260"/>
      <c r="K36" s="260"/>
      <c r="L36" s="260"/>
      <c r="M36" s="260"/>
    </row>
    <row r="37" spans="1:13" ht="15.75">
      <c r="A37" s="152"/>
      <c r="B37" s="281"/>
      <c r="C37" s="265"/>
      <c r="D37" s="265"/>
      <c r="E37" s="258"/>
      <c r="F37" s="258"/>
      <c r="G37" s="258"/>
      <c r="H37" s="258"/>
      <c r="I37" s="291"/>
      <c r="J37" s="260"/>
      <c r="K37" s="260"/>
      <c r="L37" s="260"/>
      <c r="M37" s="260"/>
    </row>
    <row r="38" spans="1:13" ht="15.75">
      <c r="A38" s="152"/>
      <c r="B38" s="281"/>
      <c r="C38" s="265"/>
      <c r="D38" s="265"/>
      <c r="E38" s="258"/>
      <c r="F38" s="258"/>
      <c r="G38" s="258"/>
      <c r="H38" s="258"/>
      <c r="I38" s="291"/>
      <c r="J38" s="260"/>
      <c r="K38" s="260"/>
      <c r="L38" s="260"/>
      <c r="M38" s="260"/>
    </row>
    <row r="39" spans="1:13">
      <c r="A39" s="156"/>
      <c r="B39" s="281"/>
      <c r="C39" s="158"/>
      <c r="D39" s="158"/>
      <c r="E39" s="258"/>
      <c r="F39" s="258"/>
      <c r="G39" s="258"/>
      <c r="H39" s="258"/>
      <c r="I39" s="282"/>
      <c r="J39" s="260"/>
      <c r="K39" s="260"/>
      <c r="L39" s="260"/>
      <c r="M39" s="260"/>
    </row>
    <row r="40" spans="1:13">
      <c r="A40" s="590" t="s">
        <v>11</v>
      </c>
      <c r="B40" s="591"/>
      <c r="C40" s="592"/>
      <c r="D40" s="258">
        <f>SUM(D16:D39)</f>
        <v>10</v>
      </c>
      <c r="E40" s="258">
        <f>SUM(E16:E39)</f>
        <v>0</v>
      </c>
      <c r="F40" s="258">
        <f>SUM(F16:F39)</f>
        <v>7</v>
      </c>
      <c r="G40" s="258">
        <f>SUM(G16:G39)</f>
        <v>0</v>
      </c>
      <c r="H40" s="260">
        <f>D40-E40-F40-G40</f>
        <v>3</v>
      </c>
      <c r="I40" s="282"/>
      <c r="J40" s="260"/>
      <c r="K40" s="258"/>
      <c r="L40" s="258"/>
      <c r="M40" s="258"/>
    </row>
  </sheetData>
  <mergeCells count="14">
    <mergeCell ref="J30:J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H15"/>
    <mergeCell ref="I14:K14"/>
    <mergeCell ref="L14:M1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3:T40"/>
  <sheetViews>
    <sheetView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2123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2119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15.75">
      <c r="A16" s="152">
        <v>1</v>
      </c>
      <c r="B16" s="289">
        <v>45348</v>
      </c>
      <c r="C16" s="297" t="s">
        <v>2102</v>
      </c>
      <c r="D16" s="266">
        <v>17</v>
      </c>
      <c r="E16" s="265"/>
      <c r="F16" s="280">
        <v>2</v>
      </c>
      <c r="G16" s="280"/>
      <c r="H16" s="268">
        <v>45370</v>
      </c>
      <c r="I16" s="261" t="s">
        <v>2165</v>
      </c>
      <c r="J16" s="278"/>
      <c r="K16" s="277"/>
      <c r="L16" s="283"/>
    </row>
    <row r="17" spans="1:12" ht="15.75">
      <c r="A17" s="152">
        <v>2</v>
      </c>
      <c r="B17" s="287"/>
      <c r="C17" s="266"/>
      <c r="D17" s="275"/>
      <c r="E17" s="265"/>
      <c r="F17" s="280">
        <v>4</v>
      </c>
      <c r="G17" s="280"/>
      <c r="H17" s="268">
        <v>45369</v>
      </c>
      <c r="I17" s="261" t="s">
        <v>2202</v>
      </c>
      <c r="J17" s="278"/>
      <c r="K17" s="277"/>
      <c r="L17" s="283"/>
    </row>
    <row r="18" spans="1:12" ht="15.75">
      <c r="A18" s="152">
        <v>3</v>
      </c>
      <c r="B18" s="288"/>
      <c r="C18" s="275"/>
      <c r="D18" s="266"/>
      <c r="E18" s="265"/>
      <c r="F18" s="280">
        <v>2</v>
      </c>
      <c r="G18" s="258"/>
      <c r="H18" s="268">
        <v>45368</v>
      </c>
      <c r="I18" s="260" t="s">
        <v>2217</v>
      </c>
      <c r="J18" s="278"/>
      <c r="K18" s="260"/>
      <c r="L18" s="260"/>
    </row>
    <row r="19" spans="1:12" ht="15.75">
      <c r="A19" s="152">
        <v>4</v>
      </c>
      <c r="B19" s="288"/>
      <c r="C19" s="275"/>
      <c r="D19" s="275"/>
      <c r="E19" s="262"/>
      <c r="F19" s="280"/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289"/>
      <c r="C20" s="266"/>
      <c r="D20" s="266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17</v>
      </c>
      <c r="E40" s="258">
        <f>SUM(E16:E39)</f>
        <v>0</v>
      </c>
      <c r="F40" s="258">
        <f>SUM(F16:F39)</f>
        <v>8</v>
      </c>
      <c r="G40" s="260">
        <f>D40-E40-F40</f>
        <v>9</v>
      </c>
      <c r="H40" s="282"/>
      <c r="I40" s="260"/>
      <c r="J40" s="258"/>
      <c r="K40" s="258"/>
      <c r="L40" s="258"/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8"/>
  <sheetViews>
    <sheetView topLeftCell="A5" workbookViewId="0">
      <pane ySplit="7" topLeftCell="A12" activePane="bottomLeft" state="frozen"/>
      <selection activeCell="J34" sqref="J34"/>
      <selection pane="bottomLeft" activeCell="J23" sqref="J23"/>
    </sheetView>
  </sheetViews>
  <sheetFormatPr defaultColWidth="8.85546875" defaultRowHeight="15"/>
  <cols>
    <col min="1" max="1" width="3.28515625" customWidth="1"/>
    <col min="2" max="2" width="13.42578125" customWidth="1"/>
    <col min="3" max="3" width="17.42578125" customWidth="1"/>
    <col min="4" max="5" width="6.28515625" customWidth="1"/>
    <col min="6" max="7" width="11.7109375" customWidth="1"/>
    <col min="8" max="8" width="6.28515625" customWidth="1"/>
    <col min="9" max="9" width="11.7109375" customWidth="1"/>
    <col min="10" max="10" width="26" customWidth="1"/>
    <col min="11" max="11" width="23.28515625" customWidth="1"/>
    <col min="12" max="12" width="27.42578125" customWidth="1"/>
  </cols>
  <sheetData>
    <row r="2" spans="1:19">
      <c r="A2" s="1" t="s">
        <v>5</v>
      </c>
    </row>
    <row r="3" spans="1:19" ht="18.75">
      <c r="A3" s="563" t="s">
        <v>6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13"/>
      <c r="M3" s="13"/>
      <c r="N3" s="13"/>
      <c r="O3" s="13"/>
      <c r="P3" s="13"/>
      <c r="Q3" s="13"/>
      <c r="R3" s="13"/>
      <c r="S3" s="13"/>
    </row>
    <row r="4" spans="1:19">
      <c r="A4" s="1"/>
    </row>
    <row r="5" spans="1:19">
      <c r="A5" s="14" t="s">
        <v>12</v>
      </c>
      <c r="C5" t="s">
        <v>1614</v>
      </c>
    </row>
    <row r="6" spans="1:19">
      <c r="A6" s="14"/>
    </row>
    <row r="7" spans="1:19">
      <c r="A7" s="14" t="s">
        <v>8</v>
      </c>
      <c r="C7" t="s">
        <v>7</v>
      </c>
    </row>
    <row r="8" spans="1:19">
      <c r="A8" s="14"/>
    </row>
    <row r="9" spans="1:19">
      <c r="A9" s="14" t="s">
        <v>9</v>
      </c>
      <c r="C9" t="s">
        <v>2142</v>
      </c>
    </row>
    <row r="10" spans="1:19" ht="15.75" customHeight="1">
      <c r="A10" s="560" t="s">
        <v>0</v>
      </c>
      <c r="B10" s="560" t="s">
        <v>13</v>
      </c>
      <c r="C10" s="579" t="s">
        <v>14</v>
      </c>
      <c r="D10" s="559" t="s">
        <v>1774</v>
      </c>
      <c r="E10" s="559" t="s">
        <v>2078</v>
      </c>
      <c r="F10" s="559" t="s">
        <v>2550</v>
      </c>
      <c r="G10" s="559" t="s">
        <v>2381</v>
      </c>
      <c r="H10" s="559" t="s">
        <v>1776</v>
      </c>
      <c r="I10" s="560" t="s">
        <v>15</v>
      </c>
      <c r="J10" s="560"/>
      <c r="K10" s="560"/>
    </row>
    <row r="11" spans="1:19" ht="24.75" customHeight="1">
      <c r="A11" s="560"/>
      <c r="B11" s="560"/>
      <c r="C11" s="579"/>
      <c r="D11" s="559"/>
      <c r="E11" s="559"/>
      <c r="F11" s="559"/>
      <c r="G11" s="559"/>
      <c r="H11" s="559"/>
      <c r="I11" s="33" t="s">
        <v>1</v>
      </c>
      <c r="J11" s="33" t="s">
        <v>2115</v>
      </c>
      <c r="K11" s="33" t="s">
        <v>2333</v>
      </c>
    </row>
    <row r="12" spans="1:19" ht="15.75">
      <c r="A12" s="152">
        <v>1</v>
      </c>
      <c r="B12" s="321"/>
      <c r="C12" s="466" t="s">
        <v>1621</v>
      </c>
      <c r="D12" s="322">
        <v>1</v>
      </c>
      <c r="E12" s="480"/>
      <c r="F12" s="319"/>
      <c r="G12" s="319"/>
      <c r="H12" s="280"/>
      <c r="I12" s="268"/>
      <c r="J12" s="261"/>
      <c r="K12" s="278"/>
    </row>
    <row r="13" spans="1:19" ht="15.75">
      <c r="A13" s="152">
        <v>2</v>
      </c>
      <c r="B13" s="323"/>
      <c r="C13" s="467"/>
      <c r="D13" s="324"/>
      <c r="E13" s="480"/>
      <c r="F13" s="319"/>
      <c r="G13" s="319"/>
      <c r="H13" s="280"/>
      <c r="I13" s="268"/>
      <c r="J13" s="307"/>
      <c r="K13" s="278"/>
    </row>
    <row r="14" spans="1:19" ht="18.600000000000001" customHeight="1">
      <c r="A14" s="152">
        <v>3</v>
      </c>
      <c r="B14" s="325"/>
      <c r="C14" s="468"/>
      <c r="D14" s="322"/>
      <c r="E14" s="480"/>
      <c r="F14" s="319"/>
      <c r="G14" s="319"/>
      <c r="H14" s="258"/>
      <c r="I14" s="268"/>
      <c r="J14" s="260"/>
      <c r="K14" s="278"/>
    </row>
    <row r="15" spans="1:19">
      <c r="A15" s="284"/>
      <c r="B15" s="281"/>
      <c r="C15" s="469"/>
      <c r="D15" s="480"/>
      <c r="E15" s="320"/>
      <c r="F15" s="320"/>
      <c r="G15" s="320"/>
      <c r="H15" s="258"/>
      <c r="I15" s="291"/>
      <c r="J15" s="349"/>
      <c r="K15" s="260"/>
    </row>
    <row r="16" spans="1:19">
      <c r="A16" s="284"/>
      <c r="B16" s="281"/>
      <c r="C16" s="469"/>
      <c r="D16" s="480"/>
      <c r="E16" s="320"/>
      <c r="F16" s="320"/>
      <c r="G16" s="320"/>
      <c r="H16" s="258"/>
      <c r="I16" s="291"/>
      <c r="J16" s="349"/>
      <c r="K16" s="260"/>
    </row>
    <row r="17" spans="1:11">
      <c r="A17" s="156"/>
      <c r="B17" s="281"/>
      <c r="C17" s="470"/>
      <c r="D17" s="481"/>
      <c r="E17" s="320"/>
      <c r="F17" s="320"/>
      <c r="G17" s="320"/>
      <c r="H17" s="258"/>
      <c r="I17" s="291"/>
      <c r="J17" s="349"/>
      <c r="K17" s="260"/>
    </row>
    <row r="18" spans="1:11">
      <c r="A18" s="561" t="s">
        <v>11</v>
      </c>
      <c r="B18" s="561"/>
      <c r="C18" s="561"/>
      <c r="D18" s="258">
        <f>SUM(D12:D17)</f>
        <v>1</v>
      </c>
      <c r="E18" s="258">
        <f>SUM(E12:E17)</f>
        <v>0</v>
      </c>
      <c r="F18" s="258">
        <f>SUM(F15:F17)</f>
        <v>0</v>
      </c>
      <c r="G18" s="258">
        <f>SUM(G12:G17)</f>
        <v>0</v>
      </c>
      <c r="H18" s="260">
        <f>D18-E18-F18</f>
        <v>1</v>
      </c>
      <c r="I18" s="282"/>
      <c r="J18" s="260"/>
      <c r="K18" s="258"/>
    </row>
  </sheetData>
  <mergeCells count="11">
    <mergeCell ref="A18:C18"/>
    <mergeCell ref="A3:K3"/>
    <mergeCell ref="A10:A11"/>
    <mergeCell ref="B10:B11"/>
    <mergeCell ref="C10:C11"/>
    <mergeCell ref="D10:D11"/>
    <mergeCell ref="E10:E11"/>
    <mergeCell ref="F10:F11"/>
    <mergeCell ref="G10:G11"/>
    <mergeCell ref="H10:H11"/>
    <mergeCell ref="I10:K10"/>
  </mergeCells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3:T47"/>
  <sheetViews>
    <sheetView topLeftCell="D1" zoomScale="79" zoomScaleNormal="79" workbookViewId="0">
      <selection activeCell="AF38" sqref="AF38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7.42578125" customWidth="1"/>
    <col min="8" max="8" width="16.5703125" customWidth="1"/>
    <col min="9" max="9" width="31.42578125" customWidth="1"/>
    <col min="10" max="10" width="16.425781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2121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2119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2086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59"/>
      <c r="G15" s="559"/>
      <c r="H15" s="33" t="s">
        <v>1</v>
      </c>
      <c r="I15" s="33" t="s">
        <v>2115</v>
      </c>
      <c r="J15" s="33" t="s">
        <v>17</v>
      </c>
      <c r="K15" s="33" t="s">
        <v>19</v>
      </c>
      <c r="L15" s="33" t="s">
        <v>18</v>
      </c>
    </row>
    <row r="16" spans="1:20" ht="15.75">
      <c r="A16" s="152">
        <v>1</v>
      </c>
      <c r="B16" s="293">
        <v>45274</v>
      </c>
      <c r="C16" s="266" t="s">
        <v>2122</v>
      </c>
      <c r="D16" s="266">
        <v>30</v>
      </c>
      <c r="E16" s="265"/>
      <c r="F16" s="280"/>
      <c r="G16" s="280"/>
      <c r="H16" s="268">
        <v>45376</v>
      </c>
      <c r="I16" s="261"/>
      <c r="J16" s="278"/>
      <c r="K16" s="277"/>
      <c r="L16" s="283"/>
    </row>
    <row r="17" spans="1:12" ht="15.75">
      <c r="A17" s="152">
        <v>2</v>
      </c>
      <c r="B17" s="287"/>
      <c r="C17" s="266"/>
      <c r="D17" s="275"/>
      <c r="E17" s="265"/>
      <c r="F17" s="280"/>
      <c r="G17" s="280"/>
      <c r="H17" s="268"/>
      <c r="I17" s="261"/>
      <c r="J17" s="278"/>
      <c r="K17" s="277"/>
      <c r="L17" s="283"/>
    </row>
    <row r="18" spans="1:12" ht="15.75">
      <c r="A18" s="152">
        <v>3</v>
      </c>
      <c r="B18" s="288"/>
      <c r="C18" s="275"/>
      <c r="D18" s="266"/>
      <c r="E18" s="265"/>
      <c r="F18" s="280"/>
      <c r="G18" s="258"/>
      <c r="H18" s="268"/>
      <c r="I18" s="260"/>
      <c r="J18" s="278"/>
      <c r="K18" s="260"/>
      <c r="L18" s="260"/>
    </row>
    <row r="19" spans="1:12" ht="15.75">
      <c r="A19" s="152">
        <v>4</v>
      </c>
      <c r="B19" s="288"/>
      <c r="C19" s="275"/>
      <c r="D19" s="275"/>
      <c r="E19" s="262"/>
      <c r="F19" s="280"/>
      <c r="G19" s="258"/>
      <c r="H19" s="268"/>
      <c r="I19" s="260"/>
      <c r="J19" s="260"/>
      <c r="K19" s="260"/>
      <c r="L19" s="260"/>
    </row>
    <row r="20" spans="1:12" ht="15.75">
      <c r="A20" s="152">
        <v>5</v>
      </c>
      <c r="B20" s="289"/>
      <c r="C20" s="266"/>
      <c r="D20" s="266"/>
      <c r="E20" s="262"/>
      <c r="F20" s="280"/>
      <c r="G20" s="258"/>
      <c r="H20" s="268"/>
      <c r="I20" s="260"/>
      <c r="J20" s="260"/>
      <c r="K20" s="260"/>
      <c r="L20" s="260"/>
    </row>
    <row r="21" spans="1:12" ht="15.75">
      <c r="A21" s="152">
        <v>6</v>
      </c>
      <c r="B21" s="290"/>
      <c r="C21" s="275"/>
      <c r="D21" s="275"/>
      <c r="E21" s="262"/>
      <c r="F21" s="280"/>
      <c r="G21" s="258"/>
      <c r="H21" s="268"/>
      <c r="I21" s="260"/>
      <c r="J21" s="260"/>
      <c r="K21" s="260"/>
      <c r="L21" s="260"/>
    </row>
    <row r="22" spans="1:12" ht="15.75">
      <c r="A22" s="152">
        <v>7</v>
      </c>
      <c r="B22" s="281"/>
      <c r="C22" s="265"/>
      <c r="D22" s="265"/>
      <c r="E22" s="262"/>
      <c r="F22" s="280"/>
      <c r="G22" s="258"/>
      <c r="H22" s="268"/>
      <c r="I22" s="260"/>
      <c r="J22" s="260"/>
      <c r="K22" s="260"/>
      <c r="L22" s="260"/>
    </row>
    <row r="23" spans="1:12" ht="15.75">
      <c r="A23" s="152">
        <v>8</v>
      </c>
      <c r="B23" s="281"/>
      <c r="C23" s="265"/>
      <c r="D23" s="265"/>
      <c r="E23" s="262"/>
      <c r="F23" s="280"/>
      <c r="G23" s="258"/>
      <c r="H23" s="268"/>
      <c r="I23" s="260"/>
      <c r="J23" s="260"/>
      <c r="K23" s="260"/>
      <c r="L23" s="260"/>
    </row>
    <row r="24" spans="1:12" ht="15.75">
      <c r="A24" s="152">
        <v>9</v>
      </c>
      <c r="B24" s="281"/>
      <c r="C24" s="265"/>
      <c r="D24" s="265"/>
      <c r="E24" s="262"/>
      <c r="F24" s="280"/>
      <c r="G24" s="258"/>
      <c r="H24" s="268"/>
      <c r="I24" s="260"/>
      <c r="J24" s="260"/>
      <c r="K24" s="260"/>
      <c r="L24" s="260"/>
    </row>
    <row r="25" spans="1:12" ht="15.75">
      <c r="A25" s="152">
        <v>10</v>
      </c>
      <c r="B25" s="281"/>
      <c r="C25" s="265"/>
      <c r="D25" s="265"/>
      <c r="E25" s="262"/>
      <c r="F25" s="280"/>
      <c r="G25" s="258"/>
      <c r="H25" s="268"/>
      <c r="I25" s="260"/>
      <c r="J25" s="260"/>
      <c r="K25" s="260"/>
      <c r="L25" s="260"/>
    </row>
    <row r="26" spans="1:12" ht="15.75">
      <c r="A26" s="152">
        <v>11</v>
      </c>
      <c r="B26" s="281"/>
      <c r="C26" s="265"/>
      <c r="D26" s="265"/>
      <c r="E26" s="262"/>
      <c r="F26" s="280"/>
      <c r="G26" s="258"/>
      <c r="H26" s="268"/>
      <c r="I26" s="260"/>
      <c r="J26" s="260"/>
      <c r="K26" s="260"/>
      <c r="L26" s="260"/>
    </row>
    <row r="27" spans="1:12" ht="15.75">
      <c r="A27" s="152">
        <v>12</v>
      </c>
      <c r="B27" s="281"/>
      <c r="C27" s="265"/>
      <c r="D27" s="265"/>
      <c r="E27" s="262"/>
      <c r="F27" s="280"/>
      <c r="G27" s="258"/>
      <c r="H27" s="268"/>
      <c r="I27" s="260"/>
      <c r="J27" s="260"/>
      <c r="K27" s="260"/>
      <c r="L27" s="260"/>
    </row>
    <row r="28" spans="1:12" ht="15.75">
      <c r="A28" s="152">
        <v>13</v>
      </c>
      <c r="B28" s="281"/>
      <c r="C28" s="265"/>
      <c r="D28" s="265"/>
      <c r="E28" s="262"/>
      <c r="F28" s="280"/>
      <c r="G28" s="258"/>
      <c r="H28" s="282"/>
      <c r="I28" s="260"/>
      <c r="J28" s="260"/>
      <c r="K28" s="260"/>
      <c r="L28" s="260"/>
    </row>
    <row r="29" spans="1:12" ht="15.75">
      <c r="A29" s="152">
        <v>14</v>
      </c>
      <c r="B29" s="281"/>
      <c r="C29" s="265"/>
      <c r="D29" s="265"/>
      <c r="E29" s="262"/>
      <c r="F29" s="280"/>
      <c r="G29" s="258"/>
      <c r="H29" s="282"/>
      <c r="I29" s="260"/>
      <c r="J29" s="260"/>
      <c r="K29" s="260"/>
      <c r="L29" s="260"/>
    </row>
    <row r="30" spans="1:12" ht="15.75">
      <c r="A30" s="152"/>
      <c r="B30" s="281"/>
      <c r="C30" s="265"/>
      <c r="D30" s="265"/>
      <c r="E30" s="262"/>
      <c r="F30" s="280"/>
      <c r="G30" s="258"/>
      <c r="H30" s="282"/>
      <c r="I30" s="581"/>
      <c r="J30" s="260"/>
      <c r="K30" s="260"/>
      <c r="L30" s="260"/>
    </row>
    <row r="31" spans="1:12" ht="15.75">
      <c r="A31" s="152">
        <v>15</v>
      </c>
      <c r="B31" s="281"/>
      <c r="C31" s="265"/>
      <c r="D31" s="265"/>
      <c r="E31" s="262"/>
      <c r="F31" s="280"/>
      <c r="G31" s="258"/>
      <c r="H31" s="282"/>
      <c r="I31" s="582"/>
      <c r="J31" s="260"/>
      <c r="K31" s="260"/>
      <c r="L31" s="260"/>
    </row>
    <row r="32" spans="1:12" ht="15.75">
      <c r="A32" s="152">
        <v>16</v>
      </c>
      <c r="B32" s="281"/>
      <c r="C32" s="265"/>
      <c r="D32" s="265"/>
      <c r="E32" s="262"/>
      <c r="F32" s="280"/>
      <c r="G32" s="258"/>
      <c r="H32" s="282"/>
      <c r="I32" s="260"/>
      <c r="J32" s="260"/>
      <c r="K32" s="260"/>
      <c r="L32" s="260"/>
    </row>
    <row r="33" spans="1:12" ht="15.75">
      <c r="A33" s="152">
        <v>17</v>
      </c>
      <c r="B33" s="281"/>
      <c r="C33" s="265"/>
      <c r="D33" s="265"/>
      <c r="E33" s="258"/>
      <c r="F33" s="258"/>
      <c r="G33" s="258"/>
      <c r="H33" s="268"/>
      <c r="I33" s="260"/>
      <c r="J33" s="260"/>
      <c r="K33" s="260"/>
      <c r="L33" s="260"/>
    </row>
    <row r="34" spans="1:12" ht="15.75">
      <c r="A34" s="152"/>
      <c r="B34" s="281"/>
      <c r="C34" s="265"/>
      <c r="D34" s="265"/>
      <c r="E34" s="258"/>
      <c r="F34" s="258"/>
      <c r="G34" s="258"/>
      <c r="H34" s="291"/>
      <c r="I34" s="260"/>
      <c r="J34" s="260"/>
      <c r="K34" s="260"/>
      <c r="L34" s="260"/>
    </row>
    <row r="35" spans="1:12" ht="15.75">
      <c r="A35" s="152"/>
      <c r="B35" s="281"/>
      <c r="C35" s="265"/>
      <c r="D35" s="265"/>
      <c r="E35" s="258"/>
      <c r="F35" s="258"/>
      <c r="G35" s="258"/>
      <c r="H35" s="291"/>
      <c r="I35" s="260"/>
      <c r="J35" s="260"/>
      <c r="K35" s="260"/>
      <c r="L35" s="260"/>
    </row>
    <row r="36" spans="1:12" ht="15.75">
      <c r="A36" s="152"/>
      <c r="B36" s="281"/>
      <c r="C36" s="265"/>
      <c r="D36" s="265"/>
      <c r="E36" s="258"/>
      <c r="F36" s="258"/>
      <c r="G36" s="258"/>
      <c r="H36" s="291"/>
      <c r="I36" s="260"/>
      <c r="J36" s="260"/>
      <c r="K36" s="260"/>
      <c r="L36" s="260"/>
    </row>
    <row r="37" spans="1:12" ht="15.75">
      <c r="A37" s="152"/>
      <c r="B37" s="281"/>
      <c r="C37" s="265"/>
      <c r="D37" s="265"/>
      <c r="E37" s="258"/>
      <c r="F37" s="258"/>
      <c r="G37" s="258"/>
      <c r="H37" s="291"/>
      <c r="I37" s="260"/>
      <c r="J37" s="260"/>
      <c r="K37" s="260"/>
      <c r="L37" s="260"/>
    </row>
    <row r="38" spans="1:12" ht="15.75">
      <c r="A38" s="152"/>
      <c r="B38" s="281"/>
      <c r="C38" s="265"/>
      <c r="D38" s="265"/>
      <c r="E38" s="258"/>
      <c r="F38" s="258"/>
      <c r="G38" s="258"/>
      <c r="H38" s="291"/>
      <c r="I38" s="260"/>
      <c r="J38" s="260"/>
      <c r="K38" s="260"/>
      <c r="L38" s="260"/>
    </row>
    <row r="39" spans="1:12">
      <c r="A39" s="156"/>
      <c r="B39" s="281"/>
      <c r="C39" s="158"/>
      <c r="D39" s="158"/>
      <c r="E39" s="258"/>
      <c r="F39" s="258"/>
      <c r="G39" s="258"/>
      <c r="H39" s="282"/>
      <c r="I39" s="260"/>
      <c r="J39" s="260"/>
      <c r="K39" s="260"/>
      <c r="L39" s="260"/>
    </row>
    <row r="40" spans="1:12">
      <c r="A40" s="561" t="s">
        <v>11</v>
      </c>
      <c r="B40" s="561"/>
      <c r="C40" s="561"/>
      <c r="D40" s="258">
        <f>SUM(D16:D39)</f>
        <v>30</v>
      </c>
      <c r="E40" s="258">
        <f>SUM(E16:E39)</f>
        <v>0</v>
      </c>
      <c r="F40" s="258">
        <f>SUM(F16:F39)</f>
        <v>0</v>
      </c>
      <c r="G40" s="260">
        <f>D40-E40-F40</f>
        <v>30</v>
      </c>
      <c r="H40" s="282"/>
      <c r="I40" s="260"/>
      <c r="J40" s="258"/>
      <c r="K40" s="258"/>
      <c r="L40" s="258"/>
    </row>
    <row r="47" spans="1:12">
      <c r="E47" t="s">
        <v>129</v>
      </c>
    </row>
  </sheetData>
  <mergeCells count="13">
    <mergeCell ref="K14:L14"/>
    <mergeCell ref="I30:I31"/>
    <mergeCell ref="A40:C40"/>
    <mergeCell ref="A6:L6"/>
    <mergeCell ref="A13:L13"/>
    <mergeCell ref="A14:A15"/>
    <mergeCell ref="B14:B15"/>
    <mergeCell ref="C14:C15"/>
    <mergeCell ref="D14:D15"/>
    <mergeCell ref="E14:E15"/>
    <mergeCell ref="F14:F15"/>
    <mergeCell ref="G14:G15"/>
    <mergeCell ref="H14:J14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FFFF00"/>
  </sheetPr>
  <dimension ref="A3:U40"/>
  <sheetViews>
    <sheetView workbookViewId="0">
      <selection activeCell="I39" sqref="I39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8" width="7.42578125" customWidth="1"/>
    <col min="9" max="9" width="16.5703125" customWidth="1"/>
    <col min="10" max="10" width="18.140625" customWidth="1"/>
    <col min="11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2516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2119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2387</v>
      </c>
      <c r="G14" s="559" t="s">
        <v>2381</v>
      </c>
      <c r="H14" s="559" t="s">
        <v>1776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60"/>
      <c r="B15" s="560"/>
      <c r="C15" s="579"/>
      <c r="D15" s="559"/>
      <c r="E15" s="559"/>
      <c r="F15" s="559"/>
      <c r="G15" s="559"/>
      <c r="H15" s="559"/>
      <c r="I15" s="33" t="s">
        <v>1</v>
      </c>
      <c r="J15" s="33" t="s">
        <v>2115</v>
      </c>
      <c r="K15" s="33" t="s">
        <v>1689</v>
      </c>
      <c r="L15" s="33" t="s">
        <v>19</v>
      </c>
      <c r="M15" s="33" t="s">
        <v>18</v>
      </c>
    </row>
    <row r="16" spans="1:21" ht="15.75">
      <c r="A16" s="152">
        <v>1</v>
      </c>
      <c r="B16" s="321">
        <v>45372</v>
      </c>
      <c r="C16" s="322" t="s">
        <v>2079</v>
      </c>
      <c r="D16" s="322">
        <v>3</v>
      </c>
      <c r="E16" s="265"/>
      <c r="F16" s="280"/>
      <c r="G16" s="280"/>
      <c r="H16" s="280"/>
      <c r="I16" s="268"/>
      <c r="J16" s="261"/>
      <c r="K16" s="278"/>
      <c r="L16" s="277"/>
      <c r="M16" s="283"/>
    </row>
    <row r="17" spans="1:13" ht="15.75">
      <c r="A17" s="152">
        <v>2</v>
      </c>
      <c r="B17" s="323">
        <v>45374</v>
      </c>
      <c r="C17" s="322" t="s">
        <v>2079</v>
      </c>
      <c r="D17" s="324">
        <v>1</v>
      </c>
      <c r="E17" s="265"/>
      <c r="F17" s="280"/>
      <c r="G17" s="280"/>
      <c r="H17" s="280"/>
      <c r="I17" s="268"/>
      <c r="J17" s="261"/>
      <c r="K17" s="278"/>
      <c r="L17" s="277"/>
      <c r="M17" s="283"/>
    </row>
    <row r="18" spans="1:13" ht="15.75">
      <c r="A18" s="152">
        <v>3</v>
      </c>
      <c r="B18" s="323">
        <v>45414</v>
      </c>
      <c r="C18" s="324" t="s">
        <v>2079</v>
      </c>
      <c r="D18" s="322">
        <v>2</v>
      </c>
      <c r="E18" s="265"/>
      <c r="F18" s="280"/>
      <c r="G18" s="280"/>
      <c r="H18" s="258"/>
      <c r="I18" s="268"/>
      <c r="J18" s="260"/>
      <c r="K18" s="278"/>
      <c r="L18" s="260"/>
      <c r="M18" s="260"/>
    </row>
    <row r="19" spans="1:13" ht="15.75">
      <c r="A19" s="152">
        <v>4</v>
      </c>
      <c r="B19" s="323">
        <v>45425</v>
      </c>
      <c r="C19" s="324">
        <v>229</v>
      </c>
      <c r="D19" s="324"/>
      <c r="E19" s="262"/>
      <c r="F19" s="280"/>
      <c r="G19" s="280">
        <v>2</v>
      </c>
      <c r="H19" s="258"/>
      <c r="I19" s="268"/>
      <c r="J19" s="260"/>
      <c r="K19" s="260"/>
      <c r="L19" s="260"/>
      <c r="M19" s="260"/>
    </row>
    <row r="20" spans="1:13" ht="15.75" hidden="1">
      <c r="A20" s="152">
        <v>5</v>
      </c>
      <c r="B20" s="289"/>
      <c r="C20" s="266"/>
      <c r="D20" s="266"/>
      <c r="E20" s="262"/>
      <c r="F20" s="280"/>
      <c r="G20" s="280"/>
      <c r="H20" s="258"/>
      <c r="I20" s="268"/>
      <c r="J20" s="260"/>
      <c r="K20" s="260"/>
      <c r="L20" s="260"/>
      <c r="M20" s="260"/>
    </row>
    <row r="21" spans="1:13" ht="15.75" hidden="1">
      <c r="A21" s="152">
        <v>6</v>
      </c>
      <c r="B21" s="290"/>
      <c r="C21" s="275"/>
      <c r="D21" s="275"/>
      <c r="E21" s="262"/>
      <c r="F21" s="280"/>
      <c r="G21" s="280"/>
      <c r="H21" s="258"/>
      <c r="I21" s="268"/>
      <c r="J21" s="260"/>
      <c r="K21" s="260"/>
      <c r="L21" s="260"/>
      <c r="M21" s="260"/>
    </row>
    <row r="22" spans="1:13" ht="15.75" hidden="1">
      <c r="A22" s="152">
        <v>7</v>
      </c>
      <c r="B22" s="281"/>
      <c r="C22" s="265"/>
      <c r="D22" s="265"/>
      <c r="E22" s="262"/>
      <c r="F22" s="280"/>
      <c r="G22" s="280"/>
      <c r="H22" s="258"/>
      <c r="I22" s="268"/>
      <c r="J22" s="260"/>
      <c r="K22" s="260"/>
      <c r="L22" s="260"/>
      <c r="M22" s="260"/>
    </row>
    <row r="23" spans="1:13" ht="15.75" hidden="1">
      <c r="A23" s="152">
        <v>8</v>
      </c>
      <c r="B23" s="281"/>
      <c r="C23" s="265"/>
      <c r="D23" s="265"/>
      <c r="E23" s="262"/>
      <c r="F23" s="280"/>
      <c r="G23" s="280"/>
      <c r="H23" s="258"/>
      <c r="I23" s="268"/>
      <c r="J23" s="260"/>
      <c r="K23" s="260"/>
      <c r="L23" s="260"/>
      <c r="M23" s="260"/>
    </row>
    <row r="24" spans="1:13" ht="15.75" hidden="1">
      <c r="A24" s="152">
        <v>9</v>
      </c>
      <c r="B24" s="281"/>
      <c r="C24" s="265"/>
      <c r="D24" s="265"/>
      <c r="E24" s="262"/>
      <c r="F24" s="280"/>
      <c r="G24" s="280"/>
      <c r="H24" s="258"/>
      <c r="I24" s="268"/>
      <c r="J24" s="260"/>
      <c r="K24" s="260"/>
      <c r="L24" s="260"/>
      <c r="M24" s="260"/>
    </row>
    <row r="25" spans="1:13" ht="15.75" hidden="1">
      <c r="A25" s="152">
        <v>10</v>
      </c>
      <c r="B25" s="281"/>
      <c r="C25" s="265"/>
      <c r="D25" s="265"/>
      <c r="E25" s="262"/>
      <c r="F25" s="280"/>
      <c r="G25" s="280"/>
      <c r="H25" s="258"/>
      <c r="I25" s="268"/>
      <c r="J25" s="260"/>
      <c r="K25" s="260"/>
      <c r="L25" s="260"/>
      <c r="M25" s="260"/>
    </row>
    <row r="26" spans="1:13" ht="15.75" hidden="1">
      <c r="A26" s="152">
        <v>11</v>
      </c>
      <c r="B26" s="281"/>
      <c r="C26" s="265"/>
      <c r="D26" s="265"/>
      <c r="E26" s="262"/>
      <c r="F26" s="280"/>
      <c r="G26" s="280"/>
      <c r="H26" s="258"/>
      <c r="I26" s="268"/>
      <c r="J26" s="260"/>
      <c r="K26" s="260"/>
      <c r="L26" s="260"/>
      <c r="M26" s="260"/>
    </row>
    <row r="27" spans="1:13" ht="15.75" hidden="1">
      <c r="A27" s="152">
        <v>12</v>
      </c>
      <c r="B27" s="281"/>
      <c r="C27" s="265"/>
      <c r="D27" s="265"/>
      <c r="E27" s="262"/>
      <c r="F27" s="280"/>
      <c r="G27" s="280"/>
      <c r="H27" s="258"/>
      <c r="I27" s="268"/>
      <c r="J27" s="260"/>
      <c r="K27" s="260"/>
      <c r="L27" s="260"/>
      <c r="M27" s="260"/>
    </row>
    <row r="28" spans="1:13" ht="15.75" hidden="1">
      <c r="A28" s="152">
        <v>13</v>
      </c>
      <c r="B28" s="281"/>
      <c r="C28" s="265"/>
      <c r="D28" s="265"/>
      <c r="E28" s="262"/>
      <c r="F28" s="280"/>
      <c r="G28" s="280"/>
      <c r="H28" s="258"/>
      <c r="I28" s="282"/>
      <c r="J28" s="260"/>
      <c r="K28" s="260"/>
      <c r="L28" s="260"/>
      <c r="M28" s="260"/>
    </row>
    <row r="29" spans="1:13" ht="15.75" hidden="1">
      <c r="A29" s="152">
        <v>14</v>
      </c>
      <c r="B29" s="281"/>
      <c r="C29" s="265"/>
      <c r="D29" s="265"/>
      <c r="E29" s="262"/>
      <c r="F29" s="280"/>
      <c r="G29" s="280"/>
      <c r="H29" s="258"/>
      <c r="I29" s="282"/>
      <c r="J29" s="260"/>
      <c r="K29" s="260"/>
      <c r="L29" s="260"/>
      <c r="M29" s="260"/>
    </row>
    <row r="30" spans="1:13" ht="15.75" hidden="1">
      <c r="A30" s="152"/>
      <c r="B30" s="281"/>
      <c r="C30" s="265"/>
      <c r="D30" s="265"/>
      <c r="E30" s="262"/>
      <c r="F30" s="280"/>
      <c r="G30" s="280"/>
      <c r="H30" s="258"/>
      <c r="I30" s="282"/>
      <c r="J30" s="581"/>
      <c r="K30" s="260"/>
      <c r="L30" s="260"/>
      <c r="M30" s="260"/>
    </row>
    <row r="31" spans="1:13" ht="15.75" hidden="1">
      <c r="A31" s="152">
        <v>15</v>
      </c>
      <c r="B31" s="281"/>
      <c r="C31" s="265"/>
      <c r="D31" s="265"/>
      <c r="E31" s="262"/>
      <c r="F31" s="280"/>
      <c r="G31" s="280"/>
      <c r="H31" s="258"/>
      <c r="I31" s="282"/>
      <c r="J31" s="582"/>
      <c r="K31" s="260"/>
      <c r="L31" s="260"/>
      <c r="M31" s="260"/>
    </row>
    <row r="32" spans="1:13" ht="15.75" hidden="1">
      <c r="A32" s="152">
        <v>16</v>
      </c>
      <c r="B32" s="281"/>
      <c r="C32" s="265"/>
      <c r="D32" s="265"/>
      <c r="E32" s="262"/>
      <c r="F32" s="280"/>
      <c r="G32" s="280"/>
      <c r="H32" s="258"/>
      <c r="I32" s="282"/>
      <c r="J32" s="260"/>
      <c r="K32" s="260"/>
      <c r="L32" s="260"/>
      <c r="M32" s="260"/>
    </row>
    <row r="33" spans="1:13" ht="15.75" hidden="1">
      <c r="A33" s="152">
        <v>17</v>
      </c>
      <c r="B33" s="281"/>
      <c r="C33" s="265"/>
      <c r="D33" s="265"/>
      <c r="E33" s="258"/>
      <c r="F33" s="258"/>
      <c r="G33" s="258"/>
      <c r="H33" s="258"/>
      <c r="I33" s="268"/>
      <c r="J33" s="260"/>
      <c r="K33" s="260"/>
      <c r="L33" s="260"/>
      <c r="M33" s="260"/>
    </row>
    <row r="34" spans="1:13" ht="15.75" hidden="1">
      <c r="A34" s="152"/>
      <c r="B34" s="281"/>
      <c r="C34" s="265"/>
      <c r="D34" s="265"/>
      <c r="E34" s="258"/>
      <c r="F34" s="258"/>
      <c r="G34" s="258"/>
      <c r="H34" s="258"/>
      <c r="I34" s="291"/>
      <c r="J34" s="260"/>
      <c r="K34" s="260"/>
      <c r="L34" s="260"/>
      <c r="M34" s="260"/>
    </row>
    <row r="35" spans="1:13" ht="15.75" hidden="1">
      <c r="A35" s="152"/>
      <c r="B35" s="281"/>
      <c r="C35" s="265"/>
      <c r="D35" s="265"/>
      <c r="E35" s="258"/>
      <c r="F35" s="258"/>
      <c r="G35" s="258"/>
      <c r="H35" s="258"/>
      <c r="I35" s="291"/>
      <c r="J35" s="260"/>
      <c r="K35" s="260"/>
      <c r="L35" s="260"/>
      <c r="M35" s="260"/>
    </row>
    <row r="36" spans="1:13" ht="15.75" hidden="1">
      <c r="A36" s="152"/>
      <c r="B36" s="281"/>
      <c r="C36" s="265"/>
      <c r="D36" s="265"/>
      <c r="E36" s="258"/>
      <c r="F36" s="258"/>
      <c r="G36" s="258"/>
      <c r="H36" s="258"/>
      <c r="I36" s="291"/>
      <c r="J36" s="260"/>
      <c r="K36" s="260"/>
      <c r="L36" s="260"/>
      <c r="M36" s="260"/>
    </row>
    <row r="37" spans="1:13" ht="15.75" hidden="1">
      <c r="A37" s="152"/>
      <c r="B37" s="281"/>
      <c r="C37" s="265"/>
      <c r="D37" s="265"/>
      <c r="E37" s="258"/>
      <c r="F37" s="258"/>
      <c r="G37" s="258"/>
      <c r="H37" s="258"/>
      <c r="I37" s="291"/>
      <c r="J37" s="260"/>
      <c r="K37" s="260"/>
      <c r="L37" s="260"/>
      <c r="M37" s="260"/>
    </row>
    <row r="38" spans="1:13" ht="15.75">
      <c r="A38" s="152"/>
      <c r="B38" s="281"/>
      <c r="C38" s="265"/>
      <c r="D38" s="265"/>
      <c r="E38" s="258"/>
      <c r="F38" s="258"/>
      <c r="G38" s="258">
        <v>4</v>
      </c>
      <c r="H38" s="258"/>
      <c r="I38" s="291"/>
      <c r="J38" s="260"/>
      <c r="K38" s="260"/>
      <c r="L38" s="260"/>
      <c r="M38" s="260"/>
    </row>
    <row r="39" spans="1:13">
      <c r="A39" s="156"/>
      <c r="B39" s="281"/>
      <c r="C39" s="158"/>
      <c r="D39" s="158"/>
      <c r="E39" s="258"/>
      <c r="F39" s="258"/>
      <c r="G39" s="258"/>
      <c r="H39" s="258"/>
      <c r="I39" s="282"/>
      <c r="J39" s="260"/>
      <c r="K39" s="260"/>
      <c r="L39" s="260"/>
      <c r="M39" s="260"/>
    </row>
    <row r="40" spans="1:13">
      <c r="A40" s="561" t="s">
        <v>11</v>
      </c>
      <c r="B40" s="561"/>
      <c r="C40" s="561"/>
      <c r="D40" s="258">
        <f>SUM(D16:D39)</f>
        <v>6</v>
      </c>
      <c r="E40" s="258">
        <f>SUM(E16:E39)</f>
        <v>0</v>
      </c>
      <c r="F40" s="258">
        <f>SUM(F16:F39)</f>
        <v>0</v>
      </c>
      <c r="G40" s="258">
        <f>SUM(G16:G39)</f>
        <v>6</v>
      </c>
      <c r="H40" s="260">
        <f>D40-E40-F40-G40</f>
        <v>0</v>
      </c>
      <c r="I40" s="282"/>
      <c r="J40" s="260"/>
      <c r="K40" s="258"/>
      <c r="L40" s="258"/>
      <c r="M40" s="258"/>
    </row>
  </sheetData>
  <mergeCells count="14">
    <mergeCell ref="L14:M14"/>
    <mergeCell ref="J30:J31"/>
    <mergeCell ref="A40:C40"/>
    <mergeCell ref="A6:M6"/>
    <mergeCell ref="A13:M13"/>
    <mergeCell ref="A14:A15"/>
    <mergeCell ref="B14:B15"/>
    <mergeCell ref="C14:C15"/>
    <mergeCell ref="D14:D15"/>
    <mergeCell ref="E14:E15"/>
    <mergeCell ref="F14:F15"/>
    <mergeCell ref="H14:H15"/>
    <mergeCell ref="I14:K14"/>
    <mergeCell ref="G14:G15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FFFF00"/>
  </sheetPr>
  <dimension ref="A3:U40"/>
  <sheetViews>
    <sheetView topLeftCell="A2" workbookViewId="0">
      <selection activeCell="J34" sqref="J34"/>
    </sheetView>
  </sheetViews>
  <sheetFormatPr defaultColWidth="8.85546875"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8" width="7.42578125" customWidth="1"/>
    <col min="9" max="9" width="16.5703125" customWidth="1"/>
    <col min="10" max="10" width="18.140625" customWidth="1"/>
    <col min="11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2518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2119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2387</v>
      </c>
      <c r="G14" s="559" t="s">
        <v>2381</v>
      </c>
      <c r="H14" s="559" t="s">
        <v>1776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60"/>
      <c r="B15" s="560"/>
      <c r="C15" s="579"/>
      <c r="D15" s="559"/>
      <c r="E15" s="559"/>
      <c r="F15" s="559"/>
      <c r="G15" s="559"/>
      <c r="H15" s="559"/>
      <c r="I15" s="33" t="s">
        <v>1</v>
      </c>
      <c r="J15" s="33" t="s">
        <v>2115</v>
      </c>
      <c r="K15" s="33" t="s">
        <v>1689</v>
      </c>
      <c r="L15" s="33" t="s">
        <v>19</v>
      </c>
      <c r="M15" s="33" t="s">
        <v>18</v>
      </c>
    </row>
    <row r="16" spans="1:21" ht="15.75">
      <c r="A16" s="152"/>
      <c r="B16" s="321"/>
      <c r="C16" s="322"/>
      <c r="D16" s="322"/>
      <c r="E16" s="265"/>
      <c r="F16" s="280"/>
      <c r="G16" s="280"/>
      <c r="H16" s="280"/>
      <c r="I16" s="268"/>
      <c r="J16" s="261"/>
      <c r="K16" s="278"/>
      <c r="L16" s="277"/>
      <c r="M16" s="283"/>
    </row>
    <row r="17" spans="1:13" ht="15.75">
      <c r="A17" s="152">
        <v>1</v>
      </c>
      <c r="B17" s="323">
        <v>45370</v>
      </c>
      <c r="C17" s="322" t="s">
        <v>2519</v>
      </c>
      <c r="D17" s="324">
        <v>4</v>
      </c>
      <c r="E17" s="265"/>
      <c r="F17" s="280"/>
      <c r="G17" s="280"/>
      <c r="H17" s="280"/>
      <c r="I17" s="268"/>
      <c r="J17" s="261"/>
      <c r="K17" s="278"/>
      <c r="L17" s="277"/>
      <c r="M17" s="283"/>
    </row>
    <row r="18" spans="1:13" ht="15.75">
      <c r="A18" s="152">
        <v>2</v>
      </c>
      <c r="B18" s="323">
        <v>45370</v>
      </c>
      <c r="C18" s="324" t="s">
        <v>2520</v>
      </c>
      <c r="D18" s="322">
        <v>1</v>
      </c>
      <c r="E18" s="265"/>
      <c r="F18" s="280"/>
      <c r="G18" s="280"/>
      <c r="H18" s="258"/>
      <c r="I18" s="268"/>
      <c r="J18" s="260"/>
      <c r="K18" s="278"/>
      <c r="L18" s="260"/>
      <c r="M18" s="260"/>
    </row>
    <row r="19" spans="1:13" ht="15.75">
      <c r="A19" s="152"/>
      <c r="B19" s="323"/>
      <c r="C19" s="324"/>
      <c r="D19" s="324"/>
      <c r="E19" s="262"/>
      <c r="F19" s="280"/>
      <c r="G19" s="280"/>
      <c r="H19" s="258"/>
      <c r="I19" s="268"/>
      <c r="J19" s="260"/>
      <c r="K19" s="260"/>
      <c r="L19" s="260"/>
      <c r="M19" s="260"/>
    </row>
    <row r="20" spans="1:13" ht="15.75" hidden="1">
      <c r="A20" s="152">
        <v>5</v>
      </c>
      <c r="B20" s="289"/>
      <c r="C20" s="266"/>
      <c r="D20" s="266"/>
      <c r="E20" s="262"/>
      <c r="F20" s="280"/>
      <c r="G20" s="280"/>
      <c r="H20" s="258"/>
      <c r="I20" s="268"/>
      <c r="J20" s="260"/>
      <c r="K20" s="260"/>
      <c r="L20" s="260"/>
      <c r="M20" s="260"/>
    </row>
    <row r="21" spans="1:13" ht="15.75" hidden="1">
      <c r="A21" s="152">
        <v>6</v>
      </c>
      <c r="B21" s="290"/>
      <c r="C21" s="275"/>
      <c r="D21" s="275"/>
      <c r="E21" s="262"/>
      <c r="F21" s="280"/>
      <c r="G21" s="280"/>
      <c r="H21" s="258"/>
      <c r="I21" s="268"/>
      <c r="J21" s="260"/>
      <c r="K21" s="260"/>
      <c r="L21" s="260"/>
      <c r="M21" s="260"/>
    </row>
    <row r="22" spans="1:13" ht="15.75" hidden="1">
      <c r="A22" s="152">
        <v>7</v>
      </c>
      <c r="B22" s="281"/>
      <c r="C22" s="265"/>
      <c r="D22" s="265"/>
      <c r="E22" s="262"/>
      <c r="F22" s="280"/>
      <c r="G22" s="280"/>
      <c r="H22" s="258"/>
      <c r="I22" s="268"/>
      <c r="J22" s="260"/>
      <c r="K22" s="260"/>
      <c r="L22" s="260"/>
      <c r="M22" s="260"/>
    </row>
    <row r="23" spans="1:13" ht="15.75" hidden="1">
      <c r="A23" s="152">
        <v>8</v>
      </c>
      <c r="B23" s="281"/>
      <c r="C23" s="265"/>
      <c r="D23" s="265"/>
      <c r="E23" s="262"/>
      <c r="F23" s="280"/>
      <c r="G23" s="280"/>
      <c r="H23" s="258"/>
      <c r="I23" s="268"/>
      <c r="J23" s="260"/>
      <c r="K23" s="260"/>
      <c r="L23" s="260"/>
      <c r="M23" s="260"/>
    </row>
    <row r="24" spans="1:13" ht="15.75" hidden="1">
      <c r="A24" s="152">
        <v>9</v>
      </c>
      <c r="B24" s="281"/>
      <c r="C24" s="265"/>
      <c r="D24" s="265"/>
      <c r="E24" s="262"/>
      <c r="F24" s="280"/>
      <c r="G24" s="280"/>
      <c r="H24" s="258"/>
      <c r="I24" s="268"/>
      <c r="J24" s="260"/>
      <c r="K24" s="260"/>
      <c r="L24" s="260"/>
      <c r="M24" s="260"/>
    </row>
    <row r="25" spans="1:13" ht="15.75" hidden="1">
      <c r="A25" s="152">
        <v>10</v>
      </c>
      <c r="B25" s="281"/>
      <c r="C25" s="265"/>
      <c r="D25" s="265"/>
      <c r="E25" s="262"/>
      <c r="F25" s="280"/>
      <c r="G25" s="280"/>
      <c r="H25" s="258"/>
      <c r="I25" s="268"/>
      <c r="J25" s="260"/>
      <c r="K25" s="260"/>
      <c r="L25" s="260"/>
      <c r="M25" s="260"/>
    </row>
    <row r="26" spans="1:13" ht="15.75" hidden="1">
      <c r="A26" s="152">
        <v>11</v>
      </c>
      <c r="B26" s="281"/>
      <c r="C26" s="265"/>
      <c r="D26" s="265"/>
      <c r="E26" s="262"/>
      <c r="F26" s="280"/>
      <c r="G26" s="280"/>
      <c r="H26" s="258"/>
      <c r="I26" s="268"/>
      <c r="J26" s="260"/>
      <c r="K26" s="260"/>
      <c r="L26" s="260"/>
      <c r="M26" s="260"/>
    </row>
    <row r="27" spans="1:13" ht="15.75" hidden="1">
      <c r="A27" s="152">
        <v>12</v>
      </c>
      <c r="B27" s="281"/>
      <c r="C27" s="265"/>
      <c r="D27" s="265"/>
      <c r="E27" s="262"/>
      <c r="F27" s="280"/>
      <c r="G27" s="280"/>
      <c r="H27" s="258"/>
      <c r="I27" s="268"/>
      <c r="J27" s="260"/>
      <c r="K27" s="260"/>
      <c r="L27" s="260"/>
      <c r="M27" s="260"/>
    </row>
    <row r="28" spans="1:13" ht="15.75" hidden="1">
      <c r="A28" s="152">
        <v>13</v>
      </c>
      <c r="B28" s="281"/>
      <c r="C28" s="265"/>
      <c r="D28" s="265"/>
      <c r="E28" s="262"/>
      <c r="F28" s="280"/>
      <c r="G28" s="280"/>
      <c r="H28" s="258"/>
      <c r="I28" s="282"/>
      <c r="J28" s="260"/>
      <c r="K28" s="260"/>
      <c r="L28" s="260"/>
      <c r="M28" s="260"/>
    </row>
    <row r="29" spans="1:13" ht="15.75" hidden="1">
      <c r="A29" s="152">
        <v>14</v>
      </c>
      <c r="B29" s="281"/>
      <c r="C29" s="265"/>
      <c r="D29" s="265"/>
      <c r="E29" s="262"/>
      <c r="F29" s="280"/>
      <c r="G29" s="280"/>
      <c r="H29" s="258"/>
      <c r="I29" s="282"/>
      <c r="J29" s="260"/>
      <c r="K29" s="260"/>
      <c r="L29" s="260"/>
      <c r="M29" s="260"/>
    </row>
    <row r="30" spans="1:13" ht="15.75" hidden="1">
      <c r="A30" s="152"/>
      <c r="B30" s="281"/>
      <c r="C30" s="265"/>
      <c r="D30" s="265"/>
      <c r="E30" s="262"/>
      <c r="F30" s="280"/>
      <c r="G30" s="280"/>
      <c r="H30" s="258"/>
      <c r="I30" s="282"/>
      <c r="J30" s="581"/>
      <c r="K30" s="260"/>
      <c r="L30" s="260"/>
      <c r="M30" s="260"/>
    </row>
    <row r="31" spans="1:13" ht="15.75" hidden="1">
      <c r="A31" s="152">
        <v>15</v>
      </c>
      <c r="B31" s="281"/>
      <c r="C31" s="265"/>
      <c r="D31" s="265"/>
      <c r="E31" s="262"/>
      <c r="F31" s="280"/>
      <c r="G31" s="280"/>
      <c r="H31" s="258"/>
      <c r="I31" s="282"/>
      <c r="J31" s="582"/>
      <c r="K31" s="260"/>
      <c r="L31" s="260"/>
      <c r="M31" s="260"/>
    </row>
    <row r="32" spans="1:13" ht="15.75" hidden="1">
      <c r="A32" s="152">
        <v>16</v>
      </c>
      <c r="B32" s="281"/>
      <c r="C32" s="265"/>
      <c r="D32" s="265"/>
      <c r="E32" s="262"/>
      <c r="F32" s="280"/>
      <c r="G32" s="280"/>
      <c r="H32" s="258"/>
      <c r="I32" s="282"/>
      <c r="J32" s="260"/>
      <c r="K32" s="260"/>
      <c r="L32" s="260"/>
      <c r="M32" s="260"/>
    </row>
    <row r="33" spans="1:13" ht="15.75" hidden="1">
      <c r="A33" s="152">
        <v>17</v>
      </c>
      <c r="B33" s="281"/>
      <c r="C33" s="265"/>
      <c r="D33" s="265"/>
      <c r="E33" s="258"/>
      <c r="F33" s="258"/>
      <c r="G33" s="258"/>
      <c r="H33" s="258"/>
      <c r="I33" s="268"/>
      <c r="J33" s="260"/>
      <c r="K33" s="260"/>
      <c r="L33" s="260"/>
      <c r="M33" s="260"/>
    </row>
    <row r="34" spans="1:13" ht="15.75" hidden="1">
      <c r="A34" s="152"/>
      <c r="B34" s="281"/>
      <c r="C34" s="265"/>
      <c r="D34" s="265"/>
      <c r="E34" s="258"/>
      <c r="F34" s="258"/>
      <c r="G34" s="258"/>
      <c r="H34" s="258"/>
      <c r="I34" s="291"/>
      <c r="J34" s="260"/>
      <c r="K34" s="260"/>
      <c r="L34" s="260"/>
      <c r="M34" s="260"/>
    </row>
    <row r="35" spans="1:13" ht="15.75" hidden="1">
      <c r="A35" s="152"/>
      <c r="B35" s="281"/>
      <c r="C35" s="265"/>
      <c r="D35" s="265"/>
      <c r="E35" s="258"/>
      <c r="F35" s="258"/>
      <c r="G35" s="258"/>
      <c r="H35" s="258"/>
      <c r="I35" s="291"/>
      <c r="J35" s="260"/>
      <c r="K35" s="260"/>
      <c r="L35" s="260"/>
      <c r="M35" s="260"/>
    </row>
    <row r="36" spans="1:13" ht="15.75" hidden="1">
      <c r="A36" s="152"/>
      <c r="B36" s="281"/>
      <c r="C36" s="265"/>
      <c r="D36" s="265"/>
      <c r="E36" s="258"/>
      <c r="F36" s="258"/>
      <c r="G36" s="258"/>
      <c r="H36" s="258"/>
      <c r="I36" s="291"/>
      <c r="J36" s="260"/>
      <c r="K36" s="260"/>
      <c r="L36" s="260"/>
      <c r="M36" s="260"/>
    </row>
    <row r="37" spans="1:13" ht="15.75" hidden="1">
      <c r="A37" s="152"/>
      <c r="B37" s="281"/>
      <c r="C37" s="265"/>
      <c r="D37" s="265"/>
      <c r="E37" s="258"/>
      <c r="F37" s="258"/>
      <c r="G37" s="258"/>
      <c r="H37" s="258"/>
      <c r="I37" s="291"/>
      <c r="J37" s="260"/>
      <c r="K37" s="260"/>
      <c r="L37" s="260"/>
      <c r="M37" s="260"/>
    </row>
    <row r="38" spans="1:13" ht="15.75">
      <c r="A38" s="152"/>
      <c r="B38" s="281"/>
      <c r="C38" s="265"/>
      <c r="D38" s="265"/>
      <c r="E38" s="258"/>
      <c r="F38" s="258"/>
      <c r="G38" s="258"/>
      <c r="H38" s="258"/>
      <c r="I38" s="291"/>
      <c r="J38" s="260"/>
      <c r="K38" s="260"/>
      <c r="L38" s="260"/>
      <c r="M38" s="260"/>
    </row>
    <row r="39" spans="1:13">
      <c r="A39" s="156"/>
      <c r="B39" s="281"/>
      <c r="C39" s="158"/>
      <c r="D39" s="158"/>
      <c r="E39" s="258"/>
      <c r="F39" s="258"/>
      <c r="G39" s="258"/>
      <c r="H39" s="258"/>
      <c r="I39" s="282"/>
      <c r="J39" s="260"/>
      <c r="K39" s="260"/>
      <c r="L39" s="260"/>
      <c r="M39" s="260"/>
    </row>
    <row r="40" spans="1:13">
      <c r="A40" s="561" t="s">
        <v>11</v>
      </c>
      <c r="B40" s="561"/>
      <c r="C40" s="561"/>
      <c r="D40" s="258">
        <f>SUM(D16:D39)</f>
        <v>5</v>
      </c>
      <c r="E40" s="258">
        <f>SUM(E16:E39)</f>
        <v>0</v>
      </c>
      <c r="F40" s="258">
        <f>SUM(F16:F39)</f>
        <v>0</v>
      </c>
      <c r="G40" s="258">
        <f>SUM(G16:G39)</f>
        <v>0</v>
      </c>
      <c r="H40" s="260">
        <f>D40-E40-F40-G40</f>
        <v>5</v>
      </c>
      <c r="I40" s="282"/>
      <c r="J40" s="260"/>
      <c r="K40" s="258"/>
      <c r="L40" s="258"/>
      <c r="M40" s="258"/>
    </row>
  </sheetData>
  <mergeCells count="14">
    <mergeCell ref="I14:K14"/>
    <mergeCell ref="L14:M14"/>
    <mergeCell ref="J30:J31"/>
    <mergeCell ref="A40:C40"/>
    <mergeCell ref="A6:M6"/>
    <mergeCell ref="A13:M13"/>
    <mergeCell ref="A14:A15"/>
    <mergeCell ref="B14:B15"/>
    <mergeCell ref="C14:C15"/>
    <mergeCell ref="D14:D15"/>
    <mergeCell ref="E14:E15"/>
    <mergeCell ref="F14:F15"/>
    <mergeCell ref="G14:G15"/>
    <mergeCell ref="H14:H1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rgb="FFFFFF00"/>
  </sheetPr>
  <dimension ref="A3:U40"/>
  <sheetViews>
    <sheetView topLeftCell="A5" workbookViewId="0">
      <selection activeCell="F42" sqref="F42"/>
    </sheetView>
  </sheetViews>
  <sheetFormatPr defaultColWidth="8.85546875"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8" width="7.42578125" customWidth="1"/>
    <col min="9" max="9" width="16.5703125" customWidth="1"/>
    <col min="10" max="10" width="18.140625" customWidth="1"/>
    <col min="11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2521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2119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2387</v>
      </c>
      <c r="G14" s="559" t="s">
        <v>2381</v>
      </c>
      <c r="H14" s="559" t="s">
        <v>1776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60"/>
      <c r="B15" s="560"/>
      <c r="C15" s="579"/>
      <c r="D15" s="559"/>
      <c r="E15" s="559"/>
      <c r="F15" s="559"/>
      <c r="G15" s="559"/>
      <c r="H15" s="559"/>
      <c r="I15" s="33" t="s">
        <v>1</v>
      </c>
      <c r="J15" s="33" t="s">
        <v>2115</v>
      </c>
      <c r="K15" s="33" t="s">
        <v>1689</v>
      </c>
      <c r="L15" s="33" t="s">
        <v>19</v>
      </c>
      <c r="M15" s="33" t="s">
        <v>18</v>
      </c>
    </row>
    <row r="16" spans="1:21" ht="15.75">
      <c r="A16" s="152"/>
      <c r="B16" s="321"/>
      <c r="C16" s="322"/>
      <c r="D16" s="322"/>
      <c r="E16" s="265"/>
      <c r="F16" s="280"/>
      <c r="G16" s="280"/>
      <c r="H16" s="280"/>
      <c r="I16" s="268"/>
      <c r="J16" s="261"/>
      <c r="K16" s="278"/>
      <c r="L16" s="277"/>
      <c r="M16" s="283"/>
    </row>
    <row r="17" spans="1:13" ht="15.75">
      <c r="A17" s="152">
        <v>1</v>
      </c>
      <c r="B17" s="323">
        <v>45370</v>
      </c>
      <c r="C17" s="322" t="s">
        <v>2423</v>
      </c>
      <c r="D17" s="324">
        <v>6</v>
      </c>
      <c r="E17" s="265"/>
      <c r="F17" s="280"/>
      <c r="G17" s="280"/>
      <c r="H17" s="280"/>
      <c r="I17" s="268"/>
      <c r="J17" s="261"/>
      <c r="K17" s="278"/>
      <c r="L17" s="277"/>
      <c r="M17" s="283"/>
    </row>
    <row r="18" spans="1:13" ht="15.75">
      <c r="A18" s="152"/>
      <c r="B18" s="323"/>
      <c r="C18" s="324"/>
      <c r="D18" s="322"/>
      <c r="E18" s="265"/>
      <c r="F18" s="280"/>
      <c r="G18" s="280"/>
      <c r="H18" s="258"/>
      <c r="I18" s="268">
        <v>45427</v>
      </c>
      <c r="J18" s="260" t="s">
        <v>2132</v>
      </c>
      <c r="K18" s="278"/>
      <c r="L18" s="260"/>
      <c r="M18" s="260"/>
    </row>
    <row r="19" spans="1:13" ht="15.75">
      <c r="A19" s="152"/>
      <c r="B19" s="323"/>
      <c r="C19" s="324"/>
      <c r="D19" s="324"/>
      <c r="E19" s="262"/>
      <c r="F19" s="280"/>
      <c r="G19" s="280"/>
      <c r="H19" s="258"/>
      <c r="I19" s="268"/>
      <c r="J19" s="260"/>
      <c r="K19" s="260"/>
      <c r="L19" s="260"/>
      <c r="M19" s="260"/>
    </row>
    <row r="20" spans="1:13" ht="15.75" hidden="1">
      <c r="A20" s="152">
        <v>5</v>
      </c>
      <c r="B20" s="289"/>
      <c r="C20" s="266"/>
      <c r="D20" s="266"/>
      <c r="E20" s="262"/>
      <c r="F20" s="280"/>
      <c r="G20" s="280"/>
      <c r="H20" s="258"/>
      <c r="I20" s="268"/>
      <c r="J20" s="260"/>
      <c r="K20" s="260"/>
      <c r="L20" s="260"/>
      <c r="M20" s="260"/>
    </row>
    <row r="21" spans="1:13" ht="15.75" hidden="1">
      <c r="A21" s="152">
        <v>6</v>
      </c>
      <c r="B21" s="290"/>
      <c r="C21" s="275"/>
      <c r="D21" s="275"/>
      <c r="E21" s="262"/>
      <c r="F21" s="280"/>
      <c r="G21" s="280"/>
      <c r="H21" s="258"/>
      <c r="I21" s="268"/>
      <c r="J21" s="260"/>
      <c r="K21" s="260"/>
      <c r="L21" s="260"/>
      <c r="M21" s="260"/>
    </row>
    <row r="22" spans="1:13" ht="15.75" hidden="1">
      <c r="A22" s="152">
        <v>7</v>
      </c>
      <c r="B22" s="281"/>
      <c r="C22" s="265"/>
      <c r="D22" s="265"/>
      <c r="E22" s="262"/>
      <c r="F22" s="280"/>
      <c r="G22" s="280"/>
      <c r="H22" s="258"/>
      <c r="I22" s="268"/>
      <c r="J22" s="260"/>
      <c r="K22" s="260"/>
      <c r="L22" s="260"/>
      <c r="M22" s="260"/>
    </row>
    <row r="23" spans="1:13" ht="15.75" hidden="1">
      <c r="A23" s="152">
        <v>8</v>
      </c>
      <c r="B23" s="281"/>
      <c r="C23" s="265"/>
      <c r="D23" s="265"/>
      <c r="E23" s="262"/>
      <c r="F23" s="280"/>
      <c r="G23" s="280"/>
      <c r="H23" s="258"/>
      <c r="I23" s="268"/>
      <c r="J23" s="260"/>
      <c r="K23" s="260"/>
      <c r="L23" s="260"/>
      <c r="M23" s="260"/>
    </row>
    <row r="24" spans="1:13" ht="15.75" hidden="1">
      <c r="A24" s="152">
        <v>9</v>
      </c>
      <c r="B24" s="281"/>
      <c r="C24" s="265"/>
      <c r="D24" s="265"/>
      <c r="E24" s="262"/>
      <c r="F24" s="280"/>
      <c r="G24" s="280"/>
      <c r="H24" s="258"/>
      <c r="I24" s="268"/>
      <c r="J24" s="260"/>
      <c r="K24" s="260"/>
      <c r="L24" s="260"/>
      <c r="M24" s="260"/>
    </row>
    <row r="25" spans="1:13" ht="15.75" hidden="1">
      <c r="A25" s="152">
        <v>10</v>
      </c>
      <c r="B25" s="281"/>
      <c r="C25" s="265"/>
      <c r="D25" s="265"/>
      <c r="E25" s="262"/>
      <c r="F25" s="280"/>
      <c r="G25" s="280"/>
      <c r="H25" s="258"/>
      <c r="I25" s="268"/>
      <c r="J25" s="260"/>
      <c r="K25" s="260"/>
      <c r="L25" s="260"/>
      <c r="M25" s="260"/>
    </row>
    <row r="26" spans="1:13" ht="15.75" hidden="1">
      <c r="A26" s="152">
        <v>11</v>
      </c>
      <c r="B26" s="281"/>
      <c r="C26" s="265"/>
      <c r="D26" s="265"/>
      <c r="E26" s="262"/>
      <c r="F26" s="280"/>
      <c r="G26" s="280"/>
      <c r="H26" s="258"/>
      <c r="I26" s="268"/>
      <c r="J26" s="260"/>
      <c r="K26" s="260"/>
      <c r="L26" s="260"/>
      <c r="M26" s="260"/>
    </row>
    <row r="27" spans="1:13" ht="15.75" hidden="1">
      <c r="A27" s="152">
        <v>12</v>
      </c>
      <c r="B27" s="281"/>
      <c r="C27" s="265"/>
      <c r="D27" s="265"/>
      <c r="E27" s="262"/>
      <c r="F27" s="280"/>
      <c r="G27" s="280"/>
      <c r="H27" s="258"/>
      <c r="I27" s="268"/>
      <c r="J27" s="260"/>
      <c r="K27" s="260"/>
      <c r="L27" s="260"/>
      <c r="M27" s="260"/>
    </row>
    <row r="28" spans="1:13" ht="15.75" hidden="1">
      <c r="A28" s="152">
        <v>13</v>
      </c>
      <c r="B28" s="281"/>
      <c r="C28" s="265"/>
      <c r="D28" s="265"/>
      <c r="E28" s="262"/>
      <c r="F28" s="280"/>
      <c r="G28" s="280"/>
      <c r="H28" s="258"/>
      <c r="I28" s="282"/>
      <c r="J28" s="260"/>
      <c r="K28" s="260"/>
      <c r="L28" s="260"/>
      <c r="M28" s="260"/>
    </row>
    <row r="29" spans="1:13" ht="15.75" hidden="1">
      <c r="A29" s="152">
        <v>14</v>
      </c>
      <c r="B29" s="281"/>
      <c r="C29" s="265"/>
      <c r="D29" s="265"/>
      <c r="E29" s="262"/>
      <c r="F29" s="280"/>
      <c r="G29" s="280"/>
      <c r="H29" s="258"/>
      <c r="I29" s="282"/>
      <c r="J29" s="260"/>
      <c r="K29" s="260"/>
      <c r="L29" s="260"/>
      <c r="M29" s="260"/>
    </row>
    <row r="30" spans="1:13" ht="15.75" hidden="1">
      <c r="A30" s="152"/>
      <c r="B30" s="281"/>
      <c r="C30" s="265"/>
      <c r="D30" s="265"/>
      <c r="E30" s="262"/>
      <c r="F30" s="280"/>
      <c r="G30" s="280"/>
      <c r="H30" s="258"/>
      <c r="I30" s="282"/>
      <c r="J30" s="581"/>
      <c r="K30" s="260"/>
      <c r="L30" s="260"/>
      <c r="M30" s="260"/>
    </row>
    <row r="31" spans="1:13" ht="15.75" hidden="1">
      <c r="A31" s="152">
        <v>15</v>
      </c>
      <c r="B31" s="281"/>
      <c r="C31" s="265"/>
      <c r="D31" s="265"/>
      <c r="E31" s="262"/>
      <c r="F31" s="280"/>
      <c r="G31" s="280"/>
      <c r="H31" s="258"/>
      <c r="I31" s="282"/>
      <c r="J31" s="582"/>
      <c r="K31" s="260"/>
      <c r="L31" s="260"/>
      <c r="M31" s="260"/>
    </row>
    <row r="32" spans="1:13" ht="15.75" hidden="1">
      <c r="A32" s="152">
        <v>16</v>
      </c>
      <c r="B32" s="281"/>
      <c r="C32" s="265"/>
      <c r="D32" s="265"/>
      <c r="E32" s="262"/>
      <c r="F32" s="280"/>
      <c r="G32" s="280"/>
      <c r="H32" s="258"/>
      <c r="I32" s="282"/>
      <c r="J32" s="260"/>
      <c r="K32" s="260"/>
      <c r="L32" s="260"/>
      <c r="M32" s="260"/>
    </row>
    <row r="33" spans="1:13" ht="15.75" hidden="1">
      <c r="A33" s="152">
        <v>17</v>
      </c>
      <c r="B33" s="281"/>
      <c r="C33" s="265"/>
      <c r="D33" s="265"/>
      <c r="E33" s="258"/>
      <c r="F33" s="258"/>
      <c r="G33" s="258"/>
      <c r="H33" s="258"/>
      <c r="I33" s="268"/>
      <c r="J33" s="260"/>
      <c r="K33" s="260"/>
      <c r="L33" s="260"/>
      <c r="M33" s="260"/>
    </row>
    <row r="34" spans="1:13" ht="15.75" hidden="1">
      <c r="A34" s="152"/>
      <c r="B34" s="281"/>
      <c r="C34" s="265"/>
      <c r="D34" s="265"/>
      <c r="E34" s="258"/>
      <c r="F34" s="258"/>
      <c r="G34" s="258"/>
      <c r="H34" s="258"/>
      <c r="I34" s="291"/>
      <c r="J34" s="260"/>
      <c r="K34" s="260"/>
      <c r="L34" s="260"/>
      <c r="M34" s="260"/>
    </row>
    <row r="35" spans="1:13" ht="15.75" hidden="1">
      <c r="A35" s="152"/>
      <c r="B35" s="281"/>
      <c r="C35" s="265"/>
      <c r="D35" s="265"/>
      <c r="E35" s="258"/>
      <c r="F35" s="258"/>
      <c r="G35" s="258"/>
      <c r="H35" s="258"/>
      <c r="I35" s="291"/>
      <c r="J35" s="260"/>
      <c r="K35" s="260"/>
      <c r="L35" s="260"/>
      <c r="M35" s="260"/>
    </row>
    <row r="36" spans="1:13" ht="15.75" hidden="1">
      <c r="A36" s="152"/>
      <c r="B36" s="281"/>
      <c r="C36" s="265"/>
      <c r="D36" s="265"/>
      <c r="E36" s="258"/>
      <c r="F36" s="258"/>
      <c r="G36" s="258"/>
      <c r="H36" s="258"/>
      <c r="I36" s="291"/>
      <c r="J36" s="260"/>
      <c r="K36" s="260"/>
      <c r="L36" s="260"/>
      <c r="M36" s="260"/>
    </row>
    <row r="37" spans="1:13" ht="15.75" hidden="1">
      <c r="A37" s="152"/>
      <c r="B37" s="281"/>
      <c r="C37" s="265"/>
      <c r="D37" s="265"/>
      <c r="E37" s="258"/>
      <c r="F37" s="258"/>
      <c r="G37" s="258"/>
      <c r="H37" s="258"/>
      <c r="I37" s="291"/>
      <c r="J37" s="260"/>
      <c r="K37" s="260"/>
      <c r="L37" s="260"/>
      <c r="M37" s="260"/>
    </row>
    <row r="38" spans="1:13" ht="15.75">
      <c r="A38" s="152"/>
      <c r="B38" s="281"/>
      <c r="C38" s="265"/>
      <c r="D38" s="265"/>
      <c r="E38" s="258"/>
      <c r="F38" s="258"/>
      <c r="G38" s="258"/>
      <c r="H38" s="258"/>
      <c r="I38" s="291"/>
      <c r="J38" s="260"/>
      <c r="K38" s="260"/>
      <c r="L38" s="260"/>
      <c r="M38" s="260"/>
    </row>
    <row r="39" spans="1:13">
      <c r="A39" s="156"/>
      <c r="B39" s="281"/>
      <c r="C39" s="158"/>
      <c r="D39" s="158"/>
      <c r="E39" s="258"/>
      <c r="F39" s="258"/>
      <c r="G39" s="258"/>
      <c r="H39" s="258"/>
      <c r="I39" s="282"/>
      <c r="J39" s="260"/>
      <c r="K39" s="260"/>
      <c r="L39" s="260"/>
      <c r="M39" s="260"/>
    </row>
    <row r="40" spans="1:13">
      <c r="A40" s="561" t="s">
        <v>11</v>
      </c>
      <c r="B40" s="561"/>
      <c r="C40" s="561"/>
      <c r="D40" s="258">
        <f>SUM(D16:D39)</f>
        <v>6</v>
      </c>
      <c r="E40" s="258">
        <f>SUM(E16:E39)</f>
        <v>0</v>
      </c>
      <c r="F40" s="258">
        <f>SUM(F16:F39)</f>
        <v>0</v>
      </c>
      <c r="G40" s="258">
        <f>SUM(G16:G39)</f>
        <v>0</v>
      </c>
      <c r="H40" s="260">
        <f>D40-E40-F40-G40</f>
        <v>6</v>
      </c>
      <c r="I40" s="282"/>
      <c r="J40" s="260"/>
      <c r="K40" s="258"/>
      <c r="L40" s="258"/>
      <c r="M40" s="258"/>
    </row>
  </sheetData>
  <mergeCells count="14">
    <mergeCell ref="I14:K14"/>
    <mergeCell ref="L14:M14"/>
    <mergeCell ref="J30:J31"/>
    <mergeCell ref="A40:C40"/>
    <mergeCell ref="A6:M6"/>
    <mergeCell ref="A13:M13"/>
    <mergeCell ref="A14:A15"/>
    <mergeCell ref="B14:B15"/>
    <mergeCell ref="C14:C15"/>
    <mergeCell ref="D14:D15"/>
    <mergeCell ref="E14:E15"/>
    <mergeCell ref="F14:F15"/>
    <mergeCell ref="G14:G15"/>
    <mergeCell ref="H14:H1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FFFF00"/>
  </sheetPr>
  <dimension ref="A3:U39"/>
  <sheetViews>
    <sheetView topLeftCell="A2" workbookViewId="0">
      <selection activeCell="C40" sqref="C40"/>
    </sheetView>
  </sheetViews>
  <sheetFormatPr defaultColWidth="8.85546875"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8" width="7.42578125" customWidth="1"/>
    <col min="9" max="9" width="16.5703125" customWidth="1"/>
    <col min="10" max="10" width="18.140625" customWidth="1"/>
    <col min="11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2522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2119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2387</v>
      </c>
      <c r="G14" s="559" t="s">
        <v>2381</v>
      </c>
      <c r="H14" s="559" t="s">
        <v>1776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60"/>
      <c r="B15" s="560"/>
      <c r="C15" s="579"/>
      <c r="D15" s="559"/>
      <c r="E15" s="559"/>
      <c r="F15" s="559"/>
      <c r="G15" s="559"/>
      <c r="H15" s="559"/>
      <c r="I15" s="33" t="s">
        <v>1</v>
      </c>
      <c r="J15" s="33" t="s">
        <v>2115</v>
      </c>
      <c r="K15" s="33" t="s">
        <v>1689</v>
      </c>
      <c r="L15" s="33" t="s">
        <v>19</v>
      </c>
      <c r="M15" s="33" t="s">
        <v>18</v>
      </c>
    </row>
    <row r="16" spans="1:21" ht="15.75">
      <c r="A16" s="152"/>
      <c r="B16" s="321"/>
      <c r="C16" s="322"/>
      <c r="D16" s="322"/>
      <c r="E16" s="265"/>
      <c r="F16" s="280"/>
      <c r="G16" s="280"/>
      <c r="H16" s="280"/>
      <c r="I16" s="268"/>
      <c r="J16" s="261"/>
      <c r="K16" s="278"/>
      <c r="L16" s="277"/>
      <c r="M16" s="283"/>
    </row>
    <row r="17" spans="1:13" ht="15.75">
      <c r="A17" s="152">
        <v>1</v>
      </c>
      <c r="B17" s="323">
        <v>45274</v>
      </c>
      <c r="C17" s="322" t="s">
        <v>2064</v>
      </c>
      <c r="D17" s="324">
        <v>2</v>
      </c>
      <c r="E17" s="265"/>
      <c r="F17" s="280"/>
      <c r="G17" s="280"/>
      <c r="H17" s="280"/>
      <c r="I17" s="268"/>
      <c r="J17" s="261"/>
      <c r="K17" s="278"/>
      <c r="L17" s="277"/>
      <c r="M17" s="283"/>
    </row>
    <row r="18" spans="1:13" ht="15.75">
      <c r="A18" s="152"/>
      <c r="B18" s="323"/>
      <c r="C18" s="324" t="s">
        <v>2423</v>
      </c>
      <c r="D18" s="324">
        <v>1</v>
      </c>
      <c r="E18" s="262"/>
      <c r="F18" s="280"/>
      <c r="G18" s="280"/>
      <c r="H18" s="258"/>
      <c r="I18" s="268"/>
      <c r="J18" s="260"/>
      <c r="K18" s="260"/>
      <c r="L18" s="260"/>
      <c r="M18" s="260"/>
    </row>
    <row r="19" spans="1:13" ht="15.75" hidden="1">
      <c r="A19" s="152">
        <v>5</v>
      </c>
      <c r="B19" s="289"/>
      <c r="C19" s="266"/>
      <c r="D19" s="266"/>
      <c r="E19" s="262"/>
      <c r="F19" s="280"/>
      <c r="G19" s="280"/>
      <c r="H19" s="258"/>
      <c r="I19" s="268"/>
      <c r="J19" s="260"/>
      <c r="K19" s="260"/>
      <c r="L19" s="260"/>
      <c r="M19" s="260"/>
    </row>
    <row r="20" spans="1:13" ht="15.75" hidden="1">
      <c r="A20" s="152">
        <v>6</v>
      </c>
      <c r="B20" s="290"/>
      <c r="C20" s="275"/>
      <c r="D20" s="275"/>
      <c r="E20" s="262"/>
      <c r="F20" s="280"/>
      <c r="G20" s="280"/>
      <c r="H20" s="258"/>
      <c r="I20" s="268"/>
      <c r="J20" s="260"/>
      <c r="K20" s="260"/>
      <c r="L20" s="260"/>
      <c r="M20" s="260"/>
    </row>
    <row r="21" spans="1:13" ht="15.75" hidden="1">
      <c r="A21" s="152">
        <v>7</v>
      </c>
      <c r="B21" s="281"/>
      <c r="C21" s="265"/>
      <c r="D21" s="265"/>
      <c r="E21" s="262"/>
      <c r="F21" s="280"/>
      <c r="G21" s="280"/>
      <c r="H21" s="258"/>
      <c r="I21" s="268"/>
      <c r="J21" s="260"/>
      <c r="K21" s="260"/>
      <c r="L21" s="260"/>
      <c r="M21" s="260"/>
    </row>
    <row r="22" spans="1:13" ht="15.75" hidden="1">
      <c r="A22" s="152">
        <v>8</v>
      </c>
      <c r="B22" s="281"/>
      <c r="C22" s="265"/>
      <c r="D22" s="265"/>
      <c r="E22" s="262"/>
      <c r="F22" s="280"/>
      <c r="G22" s="280"/>
      <c r="H22" s="258"/>
      <c r="I22" s="268"/>
      <c r="J22" s="260"/>
      <c r="K22" s="260"/>
      <c r="L22" s="260"/>
      <c r="M22" s="260"/>
    </row>
    <row r="23" spans="1:13" ht="15.75" hidden="1">
      <c r="A23" s="152">
        <v>9</v>
      </c>
      <c r="B23" s="281"/>
      <c r="C23" s="265"/>
      <c r="D23" s="265"/>
      <c r="E23" s="262"/>
      <c r="F23" s="280"/>
      <c r="G23" s="280"/>
      <c r="H23" s="258"/>
      <c r="I23" s="268"/>
      <c r="J23" s="260"/>
      <c r="K23" s="260"/>
      <c r="L23" s="260"/>
      <c r="M23" s="260"/>
    </row>
    <row r="24" spans="1:13" ht="15.75" hidden="1">
      <c r="A24" s="152">
        <v>10</v>
      </c>
      <c r="B24" s="281"/>
      <c r="C24" s="265"/>
      <c r="D24" s="265"/>
      <c r="E24" s="262"/>
      <c r="F24" s="280"/>
      <c r="G24" s="280"/>
      <c r="H24" s="258"/>
      <c r="I24" s="268"/>
      <c r="J24" s="260"/>
      <c r="K24" s="260"/>
      <c r="L24" s="260"/>
      <c r="M24" s="260"/>
    </row>
    <row r="25" spans="1:13" ht="15.75" hidden="1">
      <c r="A25" s="152">
        <v>11</v>
      </c>
      <c r="B25" s="281"/>
      <c r="C25" s="265"/>
      <c r="D25" s="265"/>
      <c r="E25" s="262"/>
      <c r="F25" s="280"/>
      <c r="G25" s="280"/>
      <c r="H25" s="258"/>
      <c r="I25" s="268"/>
      <c r="J25" s="260"/>
      <c r="K25" s="260"/>
      <c r="L25" s="260"/>
      <c r="M25" s="260"/>
    </row>
    <row r="26" spans="1:13" ht="15.75" hidden="1">
      <c r="A26" s="152">
        <v>12</v>
      </c>
      <c r="B26" s="281"/>
      <c r="C26" s="265"/>
      <c r="D26" s="265"/>
      <c r="E26" s="262"/>
      <c r="F26" s="280"/>
      <c r="G26" s="280"/>
      <c r="H26" s="258"/>
      <c r="I26" s="268"/>
      <c r="J26" s="260"/>
      <c r="K26" s="260"/>
      <c r="L26" s="260"/>
      <c r="M26" s="260"/>
    </row>
    <row r="27" spans="1:13" ht="15.75" hidden="1">
      <c r="A27" s="152">
        <v>13</v>
      </c>
      <c r="B27" s="281"/>
      <c r="C27" s="265"/>
      <c r="D27" s="265"/>
      <c r="E27" s="262"/>
      <c r="F27" s="280"/>
      <c r="G27" s="280"/>
      <c r="H27" s="258"/>
      <c r="I27" s="282"/>
      <c r="J27" s="260"/>
      <c r="K27" s="260"/>
      <c r="L27" s="260"/>
      <c r="M27" s="260"/>
    </row>
    <row r="28" spans="1:13" ht="15.75" hidden="1">
      <c r="A28" s="152">
        <v>14</v>
      </c>
      <c r="B28" s="281"/>
      <c r="C28" s="265"/>
      <c r="D28" s="265"/>
      <c r="E28" s="262"/>
      <c r="F28" s="280"/>
      <c r="G28" s="280"/>
      <c r="H28" s="258"/>
      <c r="I28" s="282"/>
      <c r="J28" s="260"/>
      <c r="K28" s="260"/>
      <c r="L28" s="260"/>
      <c r="M28" s="260"/>
    </row>
    <row r="29" spans="1:13" ht="15.75" hidden="1">
      <c r="A29" s="152"/>
      <c r="B29" s="281"/>
      <c r="C29" s="265"/>
      <c r="D29" s="265"/>
      <c r="E29" s="262"/>
      <c r="F29" s="280"/>
      <c r="G29" s="280"/>
      <c r="H29" s="258"/>
      <c r="I29" s="282"/>
      <c r="J29" s="581"/>
      <c r="K29" s="260"/>
      <c r="L29" s="260"/>
      <c r="M29" s="260"/>
    </row>
    <row r="30" spans="1:13" ht="15.75" hidden="1">
      <c r="A30" s="152">
        <v>15</v>
      </c>
      <c r="B30" s="281"/>
      <c r="C30" s="265"/>
      <c r="D30" s="265"/>
      <c r="E30" s="262"/>
      <c r="F30" s="280"/>
      <c r="G30" s="280"/>
      <c r="H30" s="258"/>
      <c r="I30" s="282"/>
      <c r="J30" s="582"/>
      <c r="K30" s="260"/>
      <c r="L30" s="260"/>
      <c r="M30" s="260"/>
    </row>
    <row r="31" spans="1:13" ht="15.75" hidden="1">
      <c r="A31" s="152">
        <v>16</v>
      </c>
      <c r="B31" s="281"/>
      <c r="C31" s="265"/>
      <c r="D31" s="265"/>
      <c r="E31" s="262"/>
      <c r="F31" s="280"/>
      <c r="G31" s="280"/>
      <c r="H31" s="258"/>
      <c r="I31" s="282"/>
      <c r="J31" s="260"/>
      <c r="K31" s="260"/>
      <c r="L31" s="260"/>
      <c r="M31" s="260"/>
    </row>
    <row r="32" spans="1:13" ht="15.75" hidden="1">
      <c r="A32" s="152">
        <v>17</v>
      </c>
      <c r="B32" s="281"/>
      <c r="C32" s="265"/>
      <c r="D32" s="265"/>
      <c r="E32" s="258"/>
      <c r="F32" s="258"/>
      <c r="G32" s="258"/>
      <c r="H32" s="258"/>
      <c r="I32" s="268"/>
      <c r="J32" s="260"/>
      <c r="K32" s="260"/>
      <c r="L32" s="260"/>
      <c r="M32" s="260"/>
    </row>
    <row r="33" spans="1:13" ht="15.75" hidden="1">
      <c r="A33" s="152"/>
      <c r="B33" s="281"/>
      <c r="C33" s="265"/>
      <c r="D33" s="265"/>
      <c r="E33" s="258"/>
      <c r="F33" s="258"/>
      <c r="G33" s="258"/>
      <c r="H33" s="258"/>
      <c r="I33" s="291"/>
      <c r="J33" s="260"/>
      <c r="K33" s="260"/>
      <c r="L33" s="260"/>
      <c r="M33" s="260"/>
    </row>
    <row r="34" spans="1:13" ht="15.75" hidden="1">
      <c r="A34" s="152"/>
      <c r="B34" s="281"/>
      <c r="C34" s="265"/>
      <c r="D34" s="265"/>
      <c r="E34" s="258"/>
      <c r="F34" s="258"/>
      <c r="G34" s="258"/>
      <c r="H34" s="258"/>
      <c r="I34" s="291"/>
      <c r="J34" s="260"/>
      <c r="K34" s="260"/>
      <c r="L34" s="260"/>
      <c r="M34" s="260"/>
    </row>
    <row r="35" spans="1:13" ht="15.75" hidden="1">
      <c r="A35" s="152"/>
      <c r="B35" s="281"/>
      <c r="C35" s="265"/>
      <c r="D35" s="265"/>
      <c r="E35" s="258"/>
      <c r="F35" s="258"/>
      <c r="G35" s="258"/>
      <c r="H35" s="258"/>
      <c r="I35" s="291"/>
      <c r="J35" s="260"/>
      <c r="K35" s="260"/>
      <c r="L35" s="260"/>
      <c r="M35" s="260"/>
    </row>
    <row r="36" spans="1:13" ht="15.75" hidden="1">
      <c r="A36" s="152"/>
      <c r="B36" s="281"/>
      <c r="C36" s="265"/>
      <c r="D36" s="265"/>
      <c r="E36" s="258"/>
      <c r="F36" s="258"/>
      <c r="G36" s="258"/>
      <c r="H36" s="258"/>
      <c r="I36" s="291"/>
      <c r="J36" s="260"/>
      <c r="K36" s="260"/>
      <c r="L36" s="260"/>
      <c r="M36" s="260"/>
    </row>
    <row r="37" spans="1:13" ht="15.75">
      <c r="A37" s="152"/>
      <c r="B37" s="471">
        <v>45426</v>
      </c>
      <c r="C37" s="265">
        <v>229</v>
      </c>
      <c r="D37" s="265"/>
      <c r="E37" s="258"/>
      <c r="F37" s="258"/>
      <c r="G37" s="258">
        <v>3</v>
      </c>
      <c r="H37" s="258"/>
      <c r="I37" s="291"/>
      <c r="J37" s="260"/>
      <c r="K37" s="260" t="s">
        <v>2523</v>
      </c>
      <c r="L37" s="260"/>
      <c r="M37" s="260"/>
    </row>
    <row r="38" spans="1:13">
      <c r="A38" s="156"/>
      <c r="B38" s="281"/>
      <c r="C38" s="158"/>
      <c r="D38" s="158"/>
      <c r="E38" s="258"/>
      <c r="F38" s="258"/>
      <c r="G38" s="258"/>
      <c r="H38" s="258"/>
      <c r="I38" s="282"/>
      <c r="J38" s="260"/>
      <c r="K38" s="260"/>
      <c r="L38" s="260"/>
      <c r="M38" s="260"/>
    </row>
    <row r="39" spans="1:13">
      <c r="A39" s="561" t="s">
        <v>11</v>
      </c>
      <c r="B39" s="561"/>
      <c r="C39" s="561"/>
      <c r="D39" s="258">
        <f>SUM(D16:D38)</f>
        <v>3</v>
      </c>
      <c r="E39" s="258">
        <f>SUM(E16:E38)</f>
        <v>0</v>
      </c>
      <c r="F39" s="258">
        <f>SUM(F16:F38)</f>
        <v>0</v>
      </c>
      <c r="G39" s="258">
        <f>SUM(G16:G38)</f>
        <v>3</v>
      </c>
      <c r="H39" s="260">
        <f>D39-E39-F39-G39</f>
        <v>0</v>
      </c>
      <c r="I39" s="282"/>
      <c r="J39" s="260"/>
      <c r="K39" s="258"/>
      <c r="L39" s="258"/>
      <c r="M39" s="258"/>
    </row>
  </sheetData>
  <mergeCells count="14">
    <mergeCell ref="I14:K14"/>
    <mergeCell ref="L14:M14"/>
    <mergeCell ref="J29:J30"/>
    <mergeCell ref="A39:C39"/>
    <mergeCell ref="A6:M6"/>
    <mergeCell ref="A13:M13"/>
    <mergeCell ref="A14:A15"/>
    <mergeCell ref="B14:B15"/>
    <mergeCell ref="C14:C15"/>
    <mergeCell ref="D14:D15"/>
    <mergeCell ref="E14:E15"/>
    <mergeCell ref="F14:F15"/>
    <mergeCell ref="G14:G15"/>
    <mergeCell ref="H14:H15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rgb="FFFFFF00"/>
  </sheetPr>
  <dimension ref="A3:U41"/>
  <sheetViews>
    <sheetView workbookViewId="0">
      <selection activeCell="I39" sqref="I39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8" width="9.42578125" customWidth="1"/>
    <col min="9" max="9" width="16.5703125" customWidth="1"/>
    <col min="10" max="10" width="31.42578125" customWidth="1"/>
    <col min="11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2120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2119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2387</v>
      </c>
      <c r="G14" s="559" t="s">
        <v>2381</v>
      </c>
      <c r="H14" s="559" t="s">
        <v>1776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60"/>
      <c r="B15" s="560"/>
      <c r="C15" s="579"/>
      <c r="D15" s="559"/>
      <c r="E15" s="559"/>
      <c r="F15" s="559"/>
      <c r="G15" s="559"/>
      <c r="H15" s="559"/>
      <c r="I15" s="33" t="s">
        <v>1</v>
      </c>
      <c r="J15" s="33" t="s">
        <v>2115</v>
      </c>
      <c r="K15" s="33" t="s">
        <v>17</v>
      </c>
      <c r="L15" s="33" t="s">
        <v>19</v>
      </c>
      <c r="M15" s="33" t="s">
        <v>18</v>
      </c>
    </row>
    <row r="16" spans="1:21" ht="15.75">
      <c r="A16" s="152">
        <v>1</v>
      </c>
      <c r="B16" s="473">
        <v>45344</v>
      </c>
      <c r="C16" s="322" t="s">
        <v>212</v>
      </c>
      <c r="D16" s="322">
        <v>2</v>
      </c>
      <c r="E16" s="265"/>
      <c r="F16" s="265"/>
      <c r="G16" s="265"/>
      <c r="H16" s="265"/>
      <c r="I16" s="268"/>
      <c r="J16" s="261"/>
      <c r="K16" s="278"/>
      <c r="L16" s="277"/>
      <c r="M16" s="283"/>
    </row>
    <row r="17" spans="1:13" ht="15.75">
      <c r="A17" s="152">
        <v>2</v>
      </c>
      <c r="B17" s="474">
        <v>45345</v>
      </c>
      <c r="C17" s="324" t="s">
        <v>212</v>
      </c>
      <c r="D17" s="324">
        <v>3</v>
      </c>
      <c r="E17" s="265"/>
      <c r="F17" s="265"/>
      <c r="G17" s="265"/>
      <c r="H17" s="265"/>
      <c r="I17" s="268"/>
      <c r="J17" s="261"/>
      <c r="K17" s="278"/>
      <c r="L17" s="277"/>
      <c r="M17" s="283"/>
    </row>
    <row r="18" spans="1:13" ht="15.75">
      <c r="A18" s="152">
        <v>3</v>
      </c>
      <c r="B18" s="473">
        <v>45346</v>
      </c>
      <c r="C18" s="322" t="s">
        <v>2116</v>
      </c>
      <c r="D18" s="322">
        <v>1</v>
      </c>
      <c r="E18" s="265"/>
      <c r="F18" s="265"/>
      <c r="G18" s="265"/>
      <c r="H18" s="265"/>
      <c r="I18" s="268"/>
      <c r="J18" s="260"/>
      <c r="K18" s="278"/>
      <c r="L18" s="260"/>
      <c r="M18" s="260"/>
    </row>
    <row r="19" spans="1:13" ht="15.75">
      <c r="A19" s="152">
        <v>4</v>
      </c>
      <c r="B19" s="474">
        <v>45346</v>
      </c>
      <c r="C19" s="324" t="s">
        <v>212</v>
      </c>
      <c r="D19" s="324">
        <v>6</v>
      </c>
      <c r="E19" s="262"/>
      <c r="F19" s="262"/>
      <c r="G19" s="262"/>
      <c r="H19" s="262"/>
      <c r="I19" s="268"/>
      <c r="J19" s="260"/>
      <c r="K19" s="260"/>
      <c r="L19" s="260"/>
      <c r="M19" s="260"/>
    </row>
    <row r="20" spans="1:13" ht="15.75">
      <c r="A20" s="152">
        <v>5</v>
      </c>
      <c r="B20" s="473">
        <v>45370</v>
      </c>
      <c r="C20" s="322" t="s">
        <v>2080</v>
      </c>
      <c r="D20" s="322">
        <v>2</v>
      </c>
      <c r="E20" s="262"/>
      <c r="F20" s="262"/>
      <c r="G20" s="262"/>
      <c r="H20" s="262"/>
      <c r="I20" s="268"/>
      <c r="J20" s="260"/>
      <c r="K20" s="260"/>
      <c r="L20" s="260"/>
      <c r="M20" s="260"/>
    </row>
    <row r="21" spans="1:13" ht="15.75">
      <c r="A21" s="152">
        <v>6</v>
      </c>
      <c r="B21" s="290"/>
      <c r="C21" s="275"/>
      <c r="D21" s="275"/>
      <c r="E21" s="262"/>
      <c r="F21" s="262">
        <v>3</v>
      </c>
      <c r="G21" s="262"/>
      <c r="H21" s="262"/>
      <c r="I21" s="268"/>
      <c r="J21" s="261"/>
      <c r="K21" s="260"/>
      <c r="L21" s="260"/>
      <c r="M21" s="260"/>
    </row>
    <row r="22" spans="1:13" ht="15.75">
      <c r="A22" s="152">
        <v>7</v>
      </c>
      <c r="B22" s="281"/>
      <c r="C22" s="265"/>
      <c r="D22" s="265"/>
      <c r="E22" s="262">
        <v>2</v>
      </c>
      <c r="F22" s="262">
        <v>2</v>
      </c>
      <c r="G22" s="262"/>
      <c r="H22" s="262"/>
      <c r="I22" s="268">
        <v>45355</v>
      </c>
      <c r="J22" s="261" t="s">
        <v>2205</v>
      </c>
      <c r="K22" s="260"/>
      <c r="L22" s="260"/>
      <c r="M22" s="260"/>
    </row>
    <row r="23" spans="1:13" ht="15.75">
      <c r="A23" s="152">
        <v>8</v>
      </c>
      <c r="B23" s="289">
        <v>45434</v>
      </c>
      <c r="C23" s="265"/>
      <c r="D23" s="265"/>
      <c r="E23" s="262"/>
      <c r="F23" s="262"/>
      <c r="G23" s="262">
        <v>2</v>
      </c>
      <c r="H23" s="262"/>
      <c r="I23" s="268"/>
      <c r="J23" s="260"/>
      <c r="K23" s="260"/>
      <c r="L23" s="260"/>
      <c r="M23" s="260"/>
    </row>
    <row r="24" spans="1:13" ht="15.75" hidden="1">
      <c r="A24" s="152">
        <v>9</v>
      </c>
      <c r="B24" s="281"/>
      <c r="C24" s="265"/>
      <c r="D24" s="265"/>
      <c r="E24" s="262"/>
      <c r="F24" s="262"/>
      <c r="G24" s="262"/>
      <c r="H24" s="262"/>
      <c r="I24" s="268"/>
      <c r="J24" s="260"/>
      <c r="K24" s="260"/>
      <c r="L24" s="260"/>
      <c r="M24" s="260"/>
    </row>
    <row r="25" spans="1:13" ht="15.75" hidden="1">
      <c r="A25" s="152">
        <v>10</v>
      </c>
      <c r="B25" s="281"/>
      <c r="C25" s="265"/>
      <c r="D25" s="265"/>
      <c r="E25" s="262"/>
      <c r="F25" s="262"/>
      <c r="G25" s="262"/>
      <c r="H25" s="262"/>
      <c r="I25" s="268"/>
      <c r="J25" s="260"/>
      <c r="K25" s="260"/>
      <c r="L25" s="260"/>
      <c r="M25" s="260"/>
    </row>
    <row r="26" spans="1:13" ht="15.75" hidden="1">
      <c r="A26" s="152">
        <v>11</v>
      </c>
      <c r="B26" s="281"/>
      <c r="C26" s="265"/>
      <c r="D26" s="265"/>
      <c r="E26" s="262"/>
      <c r="F26" s="262"/>
      <c r="G26" s="262"/>
      <c r="H26" s="262"/>
      <c r="I26" s="268"/>
      <c r="J26" s="260"/>
      <c r="K26" s="260"/>
      <c r="L26" s="260"/>
      <c r="M26" s="260"/>
    </row>
    <row r="27" spans="1:13" ht="15.75" hidden="1">
      <c r="A27" s="152">
        <v>12</v>
      </c>
      <c r="B27" s="281"/>
      <c r="C27" s="265"/>
      <c r="D27" s="265"/>
      <c r="E27" s="262"/>
      <c r="F27" s="262"/>
      <c r="G27" s="262"/>
      <c r="H27" s="262"/>
      <c r="I27" s="268"/>
      <c r="J27" s="260"/>
      <c r="K27" s="260"/>
      <c r="L27" s="260"/>
      <c r="M27" s="260"/>
    </row>
    <row r="28" spans="1:13" ht="15.75" hidden="1">
      <c r="A28" s="152">
        <v>13</v>
      </c>
      <c r="B28" s="281"/>
      <c r="C28" s="265"/>
      <c r="D28" s="265"/>
      <c r="E28" s="262"/>
      <c r="F28" s="262"/>
      <c r="G28" s="262"/>
      <c r="H28" s="262"/>
      <c r="I28" s="282"/>
      <c r="J28" s="260"/>
      <c r="K28" s="260"/>
      <c r="L28" s="260"/>
      <c r="M28" s="260"/>
    </row>
    <row r="29" spans="1:13" ht="15.75" hidden="1">
      <c r="A29" s="152">
        <v>14</v>
      </c>
      <c r="B29" s="281"/>
      <c r="C29" s="265"/>
      <c r="D29" s="265"/>
      <c r="E29" s="262"/>
      <c r="F29" s="262"/>
      <c r="G29" s="262"/>
      <c r="H29" s="262"/>
      <c r="I29" s="282"/>
      <c r="J29" s="260"/>
      <c r="K29" s="260"/>
      <c r="L29" s="260"/>
      <c r="M29" s="260"/>
    </row>
    <row r="30" spans="1:13" ht="15.75" hidden="1">
      <c r="A30" s="152"/>
      <c r="B30" s="281"/>
      <c r="C30" s="265"/>
      <c r="D30" s="265"/>
      <c r="E30" s="262"/>
      <c r="F30" s="262"/>
      <c r="G30" s="262"/>
      <c r="H30" s="262"/>
      <c r="I30" s="282"/>
      <c r="J30" s="581"/>
      <c r="K30" s="260"/>
      <c r="L30" s="260"/>
      <c r="M30" s="260"/>
    </row>
    <row r="31" spans="1:13" ht="15.75" hidden="1">
      <c r="A31" s="152">
        <v>15</v>
      </c>
      <c r="B31" s="281"/>
      <c r="C31" s="265"/>
      <c r="D31" s="265"/>
      <c r="E31" s="262"/>
      <c r="F31" s="262"/>
      <c r="G31" s="262"/>
      <c r="H31" s="262"/>
      <c r="I31" s="282"/>
      <c r="J31" s="582"/>
      <c r="K31" s="260"/>
      <c r="L31" s="260"/>
      <c r="M31" s="260"/>
    </row>
    <row r="32" spans="1:13" ht="15.75" hidden="1">
      <c r="A32" s="152">
        <v>16</v>
      </c>
      <c r="B32" s="281"/>
      <c r="C32" s="265"/>
      <c r="D32" s="265"/>
      <c r="E32" s="262"/>
      <c r="F32" s="262"/>
      <c r="G32" s="262"/>
      <c r="H32" s="262"/>
      <c r="I32" s="282"/>
      <c r="J32" s="260"/>
      <c r="K32" s="260"/>
      <c r="L32" s="260"/>
      <c r="M32" s="260"/>
    </row>
    <row r="33" spans="1:13" ht="15.75" hidden="1">
      <c r="A33" s="152">
        <v>17</v>
      </c>
      <c r="B33" s="281"/>
      <c r="C33" s="265"/>
      <c r="D33" s="265"/>
      <c r="E33" s="258"/>
      <c r="F33" s="258"/>
      <c r="G33" s="258"/>
      <c r="H33" s="258"/>
      <c r="I33" s="268"/>
      <c r="J33" s="260"/>
      <c r="K33" s="260"/>
      <c r="L33" s="260"/>
      <c r="M33" s="260"/>
    </row>
    <row r="34" spans="1:13" ht="15.75" hidden="1">
      <c r="A34" s="152"/>
      <c r="B34" s="281"/>
      <c r="C34" s="265"/>
      <c r="D34" s="265"/>
      <c r="E34" s="258"/>
      <c r="F34" s="258"/>
      <c r="G34" s="258"/>
      <c r="H34" s="258"/>
      <c r="I34" s="291"/>
      <c r="J34" s="260"/>
      <c r="K34" s="260"/>
      <c r="L34" s="260"/>
      <c r="M34" s="260"/>
    </row>
    <row r="35" spans="1:13" ht="15.75" hidden="1">
      <c r="A35" s="152"/>
      <c r="B35" s="281"/>
      <c r="C35" s="265"/>
      <c r="D35" s="265"/>
      <c r="E35" s="258"/>
      <c r="F35" s="258"/>
      <c r="G35" s="258"/>
      <c r="H35" s="258"/>
      <c r="I35" s="291"/>
      <c r="J35" s="260"/>
      <c r="K35" s="260"/>
      <c r="L35" s="260"/>
      <c r="M35" s="260"/>
    </row>
    <row r="36" spans="1:13" ht="15.75" hidden="1">
      <c r="A36" s="152"/>
      <c r="B36" s="281"/>
      <c r="C36" s="265"/>
      <c r="D36" s="265"/>
      <c r="E36" s="258"/>
      <c r="F36" s="258"/>
      <c r="G36" s="258"/>
      <c r="H36" s="258"/>
      <c r="I36" s="291"/>
      <c r="J36" s="260"/>
      <c r="K36" s="260"/>
      <c r="L36" s="260"/>
      <c r="M36" s="260"/>
    </row>
    <row r="37" spans="1:13" ht="15.75" hidden="1">
      <c r="A37" s="152"/>
      <c r="B37" s="281"/>
      <c r="C37" s="265"/>
      <c r="D37" s="265"/>
      <c r="E37" s="258"/>
      <c r="F37" s="258"/>
      <c r="G37" s="258"/>
      <c r="H37" s="258"/>
      <c r="I37" s="291"/>
      <c r="J37" s="260"/>
      <c r="K37" s="260"/>
      <c r="L37" s="260"/>
      <c r="M37" s="260"/>
    </row>
    <row r="38" spans="1:13" ht="15.75" hidden="1">
      <c r="A38" s="152"/>
      <c r="B38" s="281"/>
      <c r="C38" s="265"/>
      <c r="D38" s="265"/>
      <c r="E38" s="258"/>
      <c r="F38" s="258"/>
      <c r="G38" s="258"/>
      <c r="H38" s="258"/>
      <c r="I38" s="291"/>
      <c r="J38" s="260"/>
      <c r="K38" s="260"/>
      <c r="L38" s="260"/>
      <c r="M38" s="260"/>
    </row>
    <row r="39" spans="1:13">
      <c r="A39" s="156"/>
      <c r="B39" s="281"/>
      <c r="C39" s="158"/>
      <c r="D39" s="158"/>
      <c r="E39" s="258"/>
      <c r="F39" s="258"/>
      <c r="G39" s="258">
        <v>3</v>
      </c>
      <c r="H39" s="258"/>
      <c r="I39" s="282"/>
      <c r="J39" s="260"/>
      <c r="K39" s="260"/>
      <c r="L39" s="260"/>
      <c r="M39" s="260"/>
    </row>
    <row r="40" spans="1:13">
      <c r="A40" s="561" t="s">
        <v>11</v>
      </c>
      <c r="B40" s="561"/>
      <c r="C40" s="561"/>
      <c r="D40" s="258">
        <f>SUM(D16:D39)</f>
        <v>14</v>
      </c>
      <c r="E40" s="258">
        <f>SUM(E16:E39)</f>
        <v>2</v>
      </c>
      <c r="F40" s="258">
        <f>SUM(F17:F39)</f>
        <v>5</v>
      </c>
      <c r="G40" s="258">
        <f>SUM(G17:G39)</f>
        <v>5</v>
      </c>
      <c r="H40" s="258">
        <f>D40-E40-F40</f>
        <v>7</v>
      </c>
      <c r="I40" s="282"/>
      <c r="J40" s="260"/>
      <c r="K40" s="258"/>
      <c r="L40" s="258"/>
      <c r="M40" s="258"/>
    </row>
    <row r="41" spans="1:13">
      <c r="H41" t="s">
        <v>1945</v>
      </c>
    </row>
  </sheetData>
  <mergeCells count="14">
    <mergeCell ref="L14:M14"/>
    <mergeCell ref="J30:J31"/>
    <mergeCell ref="A40:C40"/>
    <mergeCell ref="A6:M6"/>
    <mergeCell ref="A13:M13"/>
    <mergeCell ref="A14:A15"/>
    <mergeCell ref="B14:B15"/>
    <mergeCell ref="C14:C15"/>
    <mergeCell ref="D14:D15"/>
    <mergeCell ref="E14:E15"/>
    <mergeCell ref="I14:K14"/>
    <mergeCell ref="F14:F15"/>
    <mergeCell ref="G14:G15"/>
    <mergeCell ref="H14:H15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rgb="FFFFFF00"/>
  </sheetPr>
  <dimension ref="A3:U32"/>
  <sheetViews>
    <sheetView topLeftCell="A8" workbookViewId="0">
      <selection activeCell="H30" sqref="H30"/>
    </sheetView>
  </sheetViews>
  <sheetFormatPr defaultColWidth="8.85546875"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8" width="7.42578125" customWidth="1"/>
    <col min="9" max="9" width="16.5703125" customWidth="1"/>
    <col min="10" max="10" width="18.140625" customWidth="1"/>
    <col min="11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2524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2119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2387</v>
      </c>
      <c r="G14" s="559" t="s">
        <v>2381</v>
      </c>
      <c r="H14" s="559" t="s">
        <v>1776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60"/>
      <c r="B15" s="560"/>
      <c r="C15" s="579"/>
      <c r="D15" s="559"/>
      <c r="E15" s="559"/>
      <c r="F15" s="559"/>
      <c r="G15" s="559"/>
      <c r="H15" s="559"/>
      <c r="I15" s="33" t="s">
        <v>1</v>
      </c>
      <c r="J15" s="33" t="s">
        <v>2115</v>
      </c>
      <c r="K15" s="33" t="s">
        <v>1689</v>
      </c>
      <c r="L15" s="33" t="s">
        <v>19</v>
      </c>
      <c r="M15" s="33" t="s">
        <v>18</v>
      </c>
    </row>
    <row r="16" spans="1:21" ht="15.75">
      <c r="A16" s="152"/>
      <c r="B16" s="321"/>
      <c r="C16" s="322"/>
      <c r="D16" s="322"/>
      <c r="E16" s="265"/>
      <c r="F16" s="280"/>
      <c r="G16" s="280"/>
      <c r="H16" s="280"/>
      <c r="I16" s="268"/>
      <c r="J16" s="261"/>
      <c r="K16" s="278"/>
      <c r="L16" s="277"/>
      <c r="M16" s="283"/>
    </row>
    <row r="17" spans="1:13" ht="15.75">
      <c r="A17" s="284">
        <v>1</v>
      </c>
      <c r="B17" s="472">
        <v>45345</v>
      </c>
      <c r="C17" s="314" t="s">
        <v>2525</v>
      </c>
      <c r="D17" s="314">
        <v>2</v>
      </c>
      <c r="E17" s="475"/>
      <c r="F17" s="319"/>
      <c r="G17" s="319"/>
      <c r="H17" s="319"/>
      <c r="I17" s="268"/>
      <c r="J17" s="260"/>
      <c r="K17" s="278"/>
      <c r="L17" s="277"/>
      <c r="M17" s="283"/>
    </row>
    <row r="18" spans="1:13" ht="15.75">
      <c r="A18" s="284"/>
      <c r="B18" s="472">
        <v>45345</v>
      </c>
      <c r="C18" s="314" t="s">
        <v>2554</v>
      </c>
      <c r="D18" s="314">
        <v>7</v>
      </c>
      <c r="E18" s="475"/>
      <c r="F18" s="319"/>
      <c r="G18" s="319"/>
      <c r="H18" s="319"/>
      <c r="I18" s="268"/>
      <c r="J18" s="260"/>
      <c r="K18" s="278"/>
      <c r="L18" s="277"/>
      <c r="M18" s="283"/>
    </row>
    <row r="19" spans="1:13" ht="15.75">
      <c r="A19" s="284"/>
      <c r="B19" s="472">
        <v>45345</v>
      </c>
      <c r="C19" s="314" t="s">
        <v>2554</v>
      </c>
      <c r="D19" s="314">
        <v>1</v>
      </c>
      <c r="E19" s="475"/>
      <c r="F19" s="319"/>
      <c r="G19" s="319"/>
      <c r="H19" s="319"/>
      <c r="I19" s="268"/>
      <c r="J19" s="260"/>
      <c r="K19" s="278"/>
      <c r="L19" s="277"/>
      <c r="M19" s="283"/>
    </row>
    <row r="20" spans="1:13" ht="15.75">
      <c r="A20" s="284"/>
      <c r="B20" s="472">
        <v>45346</v>
      </c>
      <c r="C20" s="314" t="s">
        <v>2116</v>
      </c>
      <c r="D20" s="314">
        <v>3</v>
      </c>
      <c r="E20" s="475"/>
      <c r="F20" s="319"/>
      <c r="G20" s="319"/>
      <c r="H20" s="319"/>
      <c r="I20" s="268"/>
      <c r="J20" s="260"/>
      <c r="K20" s="278"/>
      <c r="L20" s="277"/>
      <c r="M20" s="283"/>
    </row>
    <row r="21" spans="1:13" ht="15.75">
      <c r="A21" s="284"/>
      <c r="B21" s="472">
        <v>45346</v>
      </c>
      <c r="C21" s="314" t="s">
        <v>2554</v>
      </c>
      <c r="D21" s="314">
        <v>6</v>
      </c>
      <c r="E21" s="475"/>
      <c r="F21" s="319">
        <v>7</v>
      </c>
      <c r="G21" s="319"/>
      <c r="H21" s="319"/>
      <c r="I21" s="268"/>
      <c r="J21" s="260"/>
      <c r="K21" s="278"/>
      <c r="L21" s="277"/>
      <c r="M21" s="283"/>
    </row>
    <row r="22" spans="1:13" ht="15.75">
      <c r="A22" s="284"/>
      <c r="B22" s="472">
        <v>45360</v>
      </c>
      <c r="C22" s="314" t="s">
        <v>2554</v>
      </c>
      <c r="D22" s="314">
        <v>3</v>
      </c>
      <c r="E22" s="475"/>
      <c r="F22" s="319">
        <v>2</v>
      </c>
      <c r="G22" s="319"/>
      <c r="H22" s="319"/>
      <c r="I22" s="268">
        <v>45344</v>
      </c>
      <c r="J22" s="260" t="s">
        <v>1777</v>
      </c>
      <c r="K22" s="278" t="s">
        <v>1675</v>
      </c>
      <c r="L22" s="277"/>
      <c r="M22" s="283"/>
    </row>
    <row r="23" spans="1:13" ht="15.75">
      <c r="A23" s="284"/>
      <c r="B23" s="472">
        <v>45370</v>
      </c>
      <c r="C23" s="314" t="s">
        <v>2080</v>
      </c>
      <c r="D23" s="314">
        <v>2</v>
      </c>
      <c r="E23" s="475"/>
      <c r="F23" s="319">
        <v>2</v>
      </c>
      <c r="G23" s="319"/>
      <c r="H23" s="319"/>
      <c r="I23" s="268">
        <v>45345</v>
      </c>
      <c r="J23" s="260" t="s">
        <v>1779</v>
      </c>
      <c r="K23" s="278" t="s">
        <v>1780</v>
      </c>
      <c r="L23" s="277"/>
      <c r="M23" s="283"/>
    </row>
    <row r="24" spans="1:13" ht="15.75">
      <c r="A24" s="284"/>
      <c r="B24" s="472"/>
      <c r="C24" s="314"/>
      <c r="D24" s="314"/>
      <c r="E24" s="475"/>
      <c r="F24" s="319">
        <v>1</v>
      </c>
      <c r="G24" s="319"/>
      <c r="H24" s="319"/>
      <c r="I24" s="268">
        <v>45364</v>
      </c>
      <c r="J24" s="260" t="s">
        <v>2162</v>
      </c>
      <c r="K24" s="278"/>
      <c r="L24" s="277"/>
      <c r="M24" s="283"/>
    </row>
    <row r="25" spans="1:13" ht="15.75">
      <c r="A25" s="284"/>
      <c r="B25" s="472"/>
      <c r="C25" s="314"/>
      <c r="D25" s="314"/>
      <c r="E25" s="475"/>
      <c r="F25" s="319">
        <v>2</v>
      </c>
      <c r="G25" s="319"/>
      <c r="H25" s="319"/>
      <c r="I25" s="268">
        <v>45360</v>
      </c>
      <c r="J25" s="260" t="s">
        <v>2089</v>
      </c>
      <c r="K25" s="278"/>
      <c r="L25" s="277"/>
      <c r="M25" s="283"/>
    </row>
    <row r="26" spans="1:13" ht="15.75">
      <c r="A26" s="284"/>
      <c r="B26" s="472"/>
      <c r="C26" s="314"/>
      <c r="D26" s="314"/>
      <c r="E26" s="475"/>
      <c r="F26" s="319">
        <v>2</v>
      </c>
      <c r="G26" s="319"/>
      <c r="H26" s="319"/>
      <c r="I26" s="268">
        <v>45380</v>
      </c>
      <c r="J26" s="260" t="s">
        <v>2193</v>
      </c>
      <c r="K26" s="278"/>
      <c r="L26" s="277"/>
      <c r="M26" s="283"/>
    </row>
    <row r="27" spans="1:13" ht="15.75">
      <c r="A27" s="284"/>
      <c r="B27" s="472"/>
      <c r="C27" s="314"/>
      <c r="D27" s="314"/>
      <c r="E27" s="475"/>
      <c r="F27" s="319">
        <v>2</v>
      </c>
      <c r="G27" s="319"/>
      <c r="H27" s="319"/>
      <c r="I27" s="268">
        <v>45379</v>
      </c>
      <c r="J27" s="260" t="s">
        <v>2207</v>
      </c>
      <c r="K27" s="278"/>
      <c r="L27" s="277"/>
      <c r="M27" s="283"/>
    </row>
    <row r="28" spans="1:13" ht="15.75">
      <c r="A28" s="284"/>
      <c r="B28" s="472"/>
      <c r="C28" s="314"/>
      <c r="D28" s="314"/>
      <c r="E28" s="475"/>
      <c r="F28" s="319">
        <v>2</v>
      </c>
      <c r="G28" s="319"/>
      <c r="H28" s="319"/>
      <c r="I28" s="268">
        <v>45352</v>
      </c>
      <c r="J28" s="260" t="s">
        <v>2208</v>
      </c>
      <c r="K28" s="278"/>
      <c r="L28" s="277"/>
      <c r="M28" s="283"/>
    </row>
    <row r="29" spans="1:13" ht="15.75">
      <c r="A29" s="284"/>
      <c r="B29" s="472">
        <v>45425</v>
      </c>
      <c r="C29" s="314">
        <v>229</v>
      </c>
      <c r="D29" s="314"/>
      <c r="E29" s="475"/>
      <c r="F29" s="319"/>
      <c r="G29" s="319">
        <v>3</v>
      </c>
      <c r="H29" s="319"/>
      <c r="I29" s="268"/>
      <c r="J29" s="260"/>
      <c r="K29" s="278" t="s">
        <v>2535</v>
      </c>
      <c r="L29" s="277"/>
      <c r="M29" s="283"/>
    </row>
    <row r="30" spans="1:13" ht="15.75">
      <c r="A30" s="284"/>
      <c r="B30" s="472"/>
      <c r="C30" s="314"/>
      <c r="D30" s="314"/>
      <c r="E30" s="475"/>
      <c r="F30" s="319"/>
      <c r="G30" s="319">
        <v>1</v>
      </c>
      <c r="H30" s="319"/>
      <c r="I30" s="268"/>
      <c r="J30" s="260"/>
      <c r="K30" s="278"/>
      <c r="L30" s="277"/>
      <c r="M30" s="283"/>
    </row>
    <row r="31" spans="1:13" ht="15.75">
      <c r="A31" s="284"/>
      <c r="B31" s="472"/>
      <c r="C31" s="314"/>
      <c r="D31" s="314"/>
      <c r="E31" s="475"/>
      <c r="F31" s="319"/>
      <c r="G31" s="319"/>
      <c r="H31" s="319"/>
      <c r="I31" s="268"/>
      <c r="J31" s="260"/>
      <c r="K31" s="278"/>
      <c r="L31" s="277"/>
      <c r="M31" s="283"/>
    </row>
    <row r="32" spans="1:13">
      <c r="A32" s="561" t="s">
        <v>11</v>
      </c>
      <c r="B32" s="561"/>
      <c r="C32" s="561"/>
      <c r="D32" s="258">
        <f>SUM(D16:D31)</f>
        <v>24</v>
      </c>
      <c r="E32" s="258">
        <f>SUM(E16:E31)</f>
        <v>0</v>
      </c>
      <c r="F32" s="258">
        <f>SUM(F16:F31)</f>
        <v>20</v>
      </c>
      <c r="G32" s="258">
        <f>SUM(G16:G31)</f>
        <v>4</v>
      </c>
      <c r="H32" s="260">
        <f>D32-E32-F32-G32</f>
        <v>0</v>
      </c>
      <c r="I32" s="282"/>
      <c r="J32" s="260"/>
      <c r="K32" s="258"/>
      <c r="L32" s="258"/>
      <c r="M32" s="258"/>
    </row>
  </sheetData>
  <mergeCells count="13">
    <mergeCell ref="I14:K14"/>
    <mergeCell ref="L14:M14"/>
    <mergeCell ref="A32:C32"/>
    <mergeCell ref="A6:M6"/>
    <mergeCell ref="A13:M13"/>
    <mergeCell ref="A14:A15"/>
    <mergeCell ref="B14:B15"/>
    <mergeCell ref="C14:C15"/>
    <mergeCell ref="D14:D15"/>
    <mergeCell ref="E14:E15"/>
    <mergeCell ref="F14:F15"/>
    <mergeCell ref="G14:G15"/>
    <mergeCell ref="H14:H15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rgb="FFFFFF00"/>
  </sheetPr>
  <dimension ref="A3:U41"/>
  <sheetViews>
    <sheetView topLeftCell="A16" workbookViewId="0">
      <selection activeCell="E40" sqref="E40"/>
    </sheetView>
  </sheetViews>
  <sheetFormatPr defaultColWidth="8.85546875"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6" width="7.42578125" customWidth="1"/>
    <col min="7" max="7" width="8.7109375" customWidth="1"/>
    <col min="8" max="8" width="7.42578125" customWidth="1"/>
    <col min="9" max="9" width="16.5703125" customWidth="1"/>
    <col min="10" max="10" width="18.140625" customWidth="1"/>
    <col min="11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2526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2119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2387</v>
      </c>
      <c r="G14" s="559" t="s">
        <v>2381</v>
      </c>
      <c r="H14" s="559" t="s">
        <v>1776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60"/>
      <c r="B15" s="560"/>
      <c r="C15" s="579"/>
      <c r="D15" s="559"/>
      <c r="E15" s="559"/>
      <c r="F15" s="559"/>
      <c r="G15" s="559"/>
      <c r="H15" s="559"/>
      <c r="I15" s="33" t="s">
        <v>1</v>
      </c>
      <c r="J15" s="33" t="s">
        <v>2115</v>
      </c>
      <c r="K15" s="33" t="s">
        <v>1689</v>
      </c>
      <c r="L15" s="33" t="s">
        <v>19</v>
      </c>
      <c r="M15" s="33" t="s">
        <v>18</v>
      </c>
    </row>
    <row r="16" spans="1:21" ht="15.75">
      <c r="A16" s="152"/>
      <c r="B16" s="321"/>
      <c r="C16" s="322"/>
      <c r="D16" s="322"/>
      <c r="E16" s="265"/>
      <c r="F16" s="280"/>
      <c r="G16" s="280"/>
      <c r="H16" s="280"/>
      <c r="I16" s="268"/>
      <c r="J16" s="261"/>
      <c r="K16" s="278"/>
      <c r="L16" s="277"/>
      <c r="M16" s="283"/>
    </row>
    <row r="17" spans="1:13" ht="15.75">
      <c r="A17" s="152"/>
      <c r="B17" s="472"/>
      <c r="C17" s="322"/>
      <c r="D17" s="322"/>
      <c r="E17" s="265"/>
      <c r="F17" s="280"/>
      <c r="G17" s="280"/>
      <c r="H17" s="280"/>
      <c r="I17" s="268"/>
      <c r="J17" s="261"/>
      <c r="K17" s="278"/>
      <c r="L17" s="277"/>
      <c r="M17" s="283"/>
    </row>
    <row r="18" spans="1:13" ht="15.75">
      <c r="A18" s="284">
        <v>1</v>
      </c>
      <c r="B18" s="472">
        <v>45274</v>
      </c>
      <c r="C18" s="314" t="s">
        <v>2527</v>
      </c>
      <c r="D18" s="314">
        <v>4</v>
      </c>
      <c r="E18" s="265"/>
      <c r="F18" s="280"/>
      <c r="G18" s="280"/>
      <c r="H18" s="319"/>
      <c r="I18" s="268"/>
      <c r="J18" s="261"/>
      <c r="K18" s="278"/>
      <c r="L18" s="277"/>
      <c r="M18" s="283"/>
    </row>
    <row r="19" spans="1:13" ht="15.75">
      <c r="A19" s="284"/>
      <c r="B19" s="472">
        <v>45274</v>
      </c>
      <c r="C19" s="314" t="s">
        <v>2528</v>
      </c>
      <c r="D19" s="314">
        <v>2</v>
      </c>
      <c r="E19" s="265"/>
      <c r="F19" s="280"/>
      <c r="G19" s="280"/>
      <c r="H19" s="319"/>
      <c r="I19" s="268"/>
      <c r="J19" s="261"/>
      <c r="K19" s="278"/>
      <c r="L19" s="277"/>
      <c r="M19" s="283"/>
    </row>
    <row r="20" spans="1:13" ht="15.75">
      <c r="A20" s="284"/>
      <c r="B20" s="472">
        <v>45345</v>
      </c>
      <c r="C20" s="314" t="s">
        <v>2531</v>
      </c>
      <c r="D20" s="314">
        <v>10</v>
      </c>
      <c r="E20" s="265"/>
      <c r="F20" s="342"/>
      <c r="G20" s="342"/>
      <c r="H20" s="509"/>
      <c r="I20" s="291"/>
      <c r="J20" s="502"/>
      <c r="K20" s="510"/>
      <c r="L20" s="277"/>
      <c r="M20" s="283"/>
    </row>
    <row r="21" spans="1:13">
      <c r="A21" s="284"/>
      <c r="B21" s="472">
        <v>45345</v>
      </c>
      <c r="C21" s="314" t="s">
        <v>2529</v>
      </c>
      <c r="D21" s="314">
        <v>6</v>
      </c>
      <c r="E21" s="475"/>
      <c r="F21" s="196"/>
      <c r="G21" s="196"/>
      <c r="H21" s="196"/>
      <c r="I21" s="196"/>
      <c r="J21" s="196"/>
      <c r="K21" s="196"/>
      <c r="L21" s="476"/>
      <c r="M21" s="283"/>
    </row>
    <row r="22" spans="1:13">
      <c r="A22" s="284"/>
      <c r="B22" s="472">
        <v>45345</v>
      </c>
      <c r="C22" s="314" t="s">
        <v>2530</v>
      </c>
      <c r="D22" s="314">
        <v>4</v>
      </c>
      <c r="E22" s="475"/>
      <c r="F22" s="196"/>
      <c r="G22" s="196"/>
      <c r="H22" s="196"/>
      <c r="I22" s="196"/>
      <c r="J22" s="196"/>
      <c r="K22" s="196"/>
      <c r="L22" s="476"/>
      <c r="M22" s="283"/>
    </row>
    <row r="23" spans="1:13">
      <c r="A23" s="284"/>
      <c r="B23" s="472">
        <v>45346</v>
      </c>
      <c r="C23" s="314" t="s">
        <v>2531</v>
      </c>
      <c r="D23" s="314">
        <v>6</v>
      </c>
      <c r="E23" s="475"/>
      <c r="F23" s="196"/>
      <c r="G23" s="196"/>
      <c r="H23" s="196"/>
      <c r="I23" s="196"/>
      <c r="J23" s="196"/>
      <c r="K23" s="196"/>
      <c r="L23" s="476"/>
      <c r="M23" s="283"/>
    </row>
    <row r="24" spans="1:13">
      <c r="A24" s="284"/>
      <c r="B24" s="472">
        <v>45366</v>
      </c>
      <c r="C24" s="314" t="s">
        <v>2531</v>
      </c>
      <c r="D24" s="314">
        <v>4</v>
      </c>
      <c r="E24" s="475"/>
      <c r="F24" s="196"/>
      <c r="G24" s="196"/>
      <c r="H24" s="196"/>
      <c r="I24" s="196"/>
      <c r="J24" s="196"/>
      <c r="K24" s="196"/>
      <c r="L24" s="476"/>
      <c r="M24" s="283"/>
    </row>
    <row r="25" spans="1:13">
      <c r="A25" s="284"/>
      <c r="B25" s="472">
        <v>45370</v>
      </c>
      <c r="C25" s="314" t="s">
        <v>2532</v>
      </c>
      <c r="D25" s="314">
        <v>5</v>
      </c>
      <c r="E25" s="475"/>
      <c r="F25" s="319"/>
      <c r="G25" s="319"/>
      <c r="H25" s="319"/>
      <c r="I25" s="268"/>
      <c r="J25" s="261"/>
      <c r="K25" s="261"/>
      <c r="L25" s="476"/>
      <c r="M25" s="283"/>
    </row>
    <row r="26" spans="1:13">
      <c r="A26" s="284"/>
      <c r="B26" s="472">
        <v>45414</v>
      </c>
      <c r="C26" s="314" t="s">
        <v>2531</v>
      </c>
      <c r="D26" s="314">
        <v>4</v>
      </c>
      <c r="E26" s="475"/>
      <c r="F26" s="319"/>
      <c r="G26" s="319"/>
      <c r="H26" s="319"/>
      <c r="I26" s="268"/>
      <c r="J26" s="261"/>
      <c r="K26" s="261"/>
      <c r="L26" s="476"/>
      <c r="M26" s="283"/>
    </row>
    <row r="27" spans="1:13">
      <c r="A27" s="284"/>
      <c r="B27" s="472"/>
      <c r="C27" s="314"/>
      <c r="D27" s="314"/>
      <c r="E27" s="475"/>
      <c r="F27" s="319">
        <v>2</v>
      </c>
      <c r="G27" s="319"/>
      <c r="H27" s="319"/>
      <c r="I27" s="268">
        <v>45364</v>
      </c>
      <c r="J27" s="261" t="s">
        <v>2160</v>
      </c>
      <c r="K27" s="261" t="s">
        <v>2092</v>
      </c>
      <c r="L27" s="476"/>
      <c r="M27" s="283"/>
    </row>
    <row r="28" spans="1:13">
      <c r="A28" s="284"/>
      <c r="B28" s="472"/>
      <c r="C28" s="314"/>
      <c r="D28" s="314"/>
      <c r="E28" s="475"/>
      <c r="F28" s="319">
        <v>2</v>
      </c>
      <c r="G28" s="319"/>
      <c r="H28" s="319"/>
      <c r="I28" s="268">
        <v>45368</v>
      </c>
      <c r="J28" s="261" t="s">
        <v>2197</v>
      </c>
      <c r="K28" s="261" t="s">
        <v>2092</v>
      </c>
      <c r="L28" s="476"/>
      <c r="M28" s="283"/>
    </row>
    <row r="29" spans="1:13">
      <c r="A29" s="284"/>
      <c r="B29" s="472"/>
      <c r="C29" s="314"/>
      <c r="D29" s="314"/>
      <c r="E29" s="475"/>
      <c r="F29" s="319">
        <v>2</v>
      </c>
      <c r="G29" s="319"/>
      <c r="H29" s="319"/>
      <c r="I29" s="268">
        <v>45347</v>
      </c>
      <c r="J29" s="261" t="s">
        <v>2203</v>
      </c>
      <c r="K29" s="261" t="s">
        <v>1917</v>
      </c>
      <c r="L29" s="476"/>
      <c r="M29" s="283"/>
    </row>
    <row r="30" spans="1:13">
      <c r="A30" s="284"/>
      <c r="B30" s="472"/>
      <c r="C30" s="314"/>
      <c r="D30" s="314"/>
      <c r="E30" s="475"/>
      <c r="F30" s="319">
        <v>3</v>
      </c>
      <c r="G30" s="319"/>
      <c r="H30" s="319"/>
      <c r="I30" s="268">
        <v>45364</v>
      </c>
      <c r="J30" s="261" t="s">
        <v>2161</v>
      </c>
      <c r="K30" s="261" t="s">
        <v>1917</v>
      </c>
      <c r="L30" s="476"/>
      <c r="M30" s="283"/>
    </row>
    <row r="31" spans="1:13">
      <c r="A31" s="284"/>
      <c r="B31" s="472"/>
      <c r="C31" s="314"/>
      <c r="D31" s="314"/>
      <c r="E31" s="475"/>
      <c r="F31" s="319">
        <v>2</v>
      </c>
      <c r="G31" s="319"/>
      <c r="H31" s="319"/>
      <c r="I31" s="268">
        <v>45366</v>
      </c>
      <c r="J31" s="261" t="s">
        <v>2158</v>
      </c>
      <c r="K31" s="261" t="s">
        <v>1917</v>
      </c>
      <c r="L31" s="476"/>
      <c r="M31" s="283"/>
    </row>
    <row r="32" spans="1:13">
      <c r="A32" s="284"/>
      <c r="B32" s="472">
        <v>45425</v>
      </c>
      <c r="C32" s="314"/>
      <c r="D32" s="314"/>
      <c r="E32" s="475"/>
      <c r="F32" s="319"/>
      <c r="G32" s="319">
        <v>3</v>
      </c>
      <c r="H32" s="319"/>
      <c r="I32" s="268"/>
      <c r="J32" s="261"/>
      <c r="K32" s="261" t="s">
        <v>2534</v>
      </c>
      <c r="L32" s="476"/>
      <c r="M32" s="283"/>
    </row>
    <row r="33" spans="1:13">
      <c r="A33" s="284"/>
      <c r="B33" s="472"/>
      <c r="C33" s="314"/>
      <c r="D33" s="314"/>
      <c r="E33" s="475"/>
      <c r="F33" s="319">
        <v>2</v>
      </c>
      <c r="G33" s="319"/>
      <c r="H33" s="319"/>
      <c r="I33" s="268">
        <v>45355</v>
      </c>
      <c r="J33" s="261" t="s">
        <v>2204</v>
      </c>
      <c r="K33" s="261" t="s">
        <v>2533</v>
      </c>
      <c r="L33" s="476"/>
      <c r="M33" s="283"/>
    </row>
    <row r="34" spans="1:13">
      <c r="A34" s="284"/>
      <c r="B34" s="472"/>
      <c r="C34" s="314"/>
      <c r="D34" s="314"/>
      <c r="E34" s="475"/>
      <c r="F34" s="319">
        <v>2</v>
      </c>
      <c r="G34" s="319"/>
      <c r="H34" s="319"/>
      <c r="I34" s="268">
        <v>45344</v>
      </c>
      <c r="J34" s="261" t="s">
        <v>2537</v>
      </c>
      <c r="K34" s="261" t="s">
        <v>1917</v>
      </c>
      <c r="L34" s="476"/>
      <c r="M34" s="283"/>
    </row>
    <row r="35" spans="1:13">
      <c r="A35" s="284"/>
      <c r="B35" s="472"/>
      <c r="C35" s="314"/>
      <c r="D35" s="314"/>
      <c r="E35" s="475"/>
      <c r="F35" s="319">
        <v>2</v>
      </c>
      <c r="G35" s="319"/>
      <c r="H35" s="319"/>
      <c r="I35" s="268">
        <v>45345</v>
      </c>
      <c r="J35" s="261" t="s">
        <v>2538</v>
      </c>
      <c r="K35" s="261" t="s">
        <v>1917</v>
      </c>
      <c r="L35" s="476"/>
      <c r="M35" s="283"/>
    </row>
    <row r="36" spans="1:13">
      <c r="A36" s="284"/>
      <c r="B36" s="472"/>
      <c r="C36" s="314"/>
      <c r="D36" s="314"/>
      <c r="E36" s="475"/>
      <c r="F36" s="319">
        <v>2</v>
      </c>
      <c r="G36" s="319"/>
      <c r="H36" s="319"/>
      <c r="I36" s="268">
        <v>45345</v>
      </c>
      <c r="J36" s="261" t="s">
        <v>2539</v>
      </c>
      <c r="K36" s="261" t="s">
        <v>1917</v>
      </c>
      <c r="L36" s="476"/>
      <c r="M36" s="283"/>
    </row>
    <row r="37" spans="1:13">
      <c r="A37" s="284"/>
      <c r="B37" s="472">
        <v>45434</v>
      </c>
      <c r="C37" s="314">
        <v>416</v>
      </c>
      <c r="D37" s="314"/>
      <c r="E37" s="475"/>
      <c r="F37" s="319"/>
      <c r="G37" s="319">
        <v>4</v>
      </c>
      <c r="H37" s="319"/>
      <c r="I37" s="268"/>
      <c r="J37" s="261"/>
      <c r="K37" s="261" t="s">
        <v>2534</v>
      </c>
      <c r="L37" s="476"/>
      <c r="M37" s="283"/>
    </row>
    <row r="38" spans="1:13">
      <c r="A38" s="284"/>
      <c r="B38" s="472"/>
      <c r="C38" s="314"/>
      <c r="D38" s="314"/>
      <c r="E38" s="475"/>
      <c r="F38" s="319"/>
      <c r="G38" s="319">
        <v>7</v>
      </c>
      <c r="H38" s="319"/>
      <c r="I38" s="268"/>
      <c r="J38" s="261"/>
      <c r="K38" s="261"/>
      <c r="L38" s="476"/>
      <c r="M38" s="283"/>
    </row>
    <row r="39" spans="1:13">
      <c r="A39" s="284"/>
      <c r="B39" s="472"/>
      <c r="C39" s="314"/>
      <c r="D39" s="314"/>
      <c r="E39" s="475"/>
      <c r="F39" s="319"/>
      <c r="G39" s="319"/>
      <c r="H39" s="319"/>
      <c r="I39" s="268"/>
      <c r="J39" s="261"/>
      <c r="K39" s="261"/>
      <c r="L39" s="476"/>
      <c r="M39" s="283"/>
    </row>
    <row r="40" spans="1:13">
      <c r="A40" s="284"/>
      <c r="B40" s="472"/>
      <c r="C40" s="314"/>
      <c r="D40" s="314"/>
      <c r="E40" s="475"/>
      <c r="F40" s="319"/>
      <c r="G40" s="319"/>
      <c r="H40" s="319"/>
      <c r="I40" s="268"/>
      <c r="J40" s="261"/>
      <c r="K40" s="261"/>
      <c r="L40" s="476"/>
      <c r="M40" s="283"/>
    </row>
    <row r="41" spans="1:13">
      <c r="A41" s="561" t="s">
        <v>11</v>
      </c>
      <c r="B41" s="561"/>
      <c r="C41" s="561"/>
      <c r="D41" s="258">
        <f>SUM(D16:D40)</f>
        <v>45</v>
      </c>
      <c r="E41" s="258">
        <f>SUM(E16:E40)</f>
        <v>0</v>
      </c>
      <c r="F41" s="258">
        <f>SUM(F16:F40)</f>
        <v>19</v>
      </c>
      <c r="G41" s="258">
        <f>SUM(G16:G40)</f>
        <v>14</v>
      </c>
      <c r="H41" s="260">
        <f>D41-E41-F41-G41</f>
        <v>12</v>
      </c>
      <c r="I41" s="282"/>
      <c r="J41" s="260"/>
      <c r="K41" s="258"/>
      <c r="L41" s="258"/>
      <c r="M41" s="258"/>
    </row>
  </sheetData>
  <mergeCells count="13">
    <mergeCell ref="I14:K14"/>
    <mergeCell ref="L14:M14"/>
    <mergeCell ref="A41:C41"/>
    <mergeCell ref="A6:M6"/>
    <mergeCell ref="A13:M13"/>
    <mergeCell ref="A14:A15"/>
    <mergeCell ref="B14:B15"/>
    <mergeCell ref="C14:C15"/>
    <mergeCell ref="D14:D15"/>
    <mergeCell ref="E14:E15"/>
    <mergeCell ref="F14:F15"/>
    <mergeCell ref="G14:G15"/>
    <mergeCell ref="H14:H15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3:V28"/>
  <sheetViews>
    <sheetView topLeftCell="A7" workbookViewId="0">
      <selection activeCell="I27" sqref="I27"/>
    </sheetView>
  </sheetViews>
  <sheetFormatPr defaultRowHeight="15"/>
  <cols>
    <col min="1" max="1" width="3.28515625" customWidth="1"/>
    <col min="2" max="2" width="14.42578125" customWidth="1"/>
    <col min="3" max="3" width="35.7109375" customWidth="1"/>
    <col min="4" max="5" width="9.42578125" customWidth="1"/>
    <col min="6" max="7" width="12.28515625" customWidth="1"/>
    <col min="8" max="9" width="7.42578125" customWidth="1"/>
    <col min="10" max="10" width="16.5703125" customWidth="1"/>
    <col min="11" max="11" width="31.42578125" customWidth="1"/>
    <col min="12" max="12" width="16.42578125" customWidth="1"/>
    <col min="13" max="14" width="9.7109375" customWidth="1"/>
  </cols>
  <sheetData>
    <row r="3" spans="1:22">
      <c r="A3" t="s">
        <v>4</v>
      </c>
    </row>
    <row r="5" spans="1:22">
      <c r="A5" s="1" t="s">
        <v>5</v>
      </c>
    </row>
    <row r="6" spans="1:22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13"/>
      <c r="P6" s="13"/>
      <c r="Q6" s="13"/>
      <c r="R6" s="13"/>
      <c r="S6" s="13"/>
      <c r="T6" s="13"/>
      <c r="U6" s="13"/>
      <c r="V6" s="13"/>
    </row>
    <row r="7" spans="1:22">
      <c r="A7" s="1"/>
    </row>
    <row r="8" spans="1:22">
      <c r="A8" s="14" t="s">
        <v>12</v>
      </c>
      <c r="C8" t="s">
        <v>2567</v>
      </c>
    </row>
    <row r="9" spans="1:22">
      <c r="A9" s="14"/>
    </row>
    <row r="10" spans="1:22">
      <c r="A10" s="14" t="s">
        <v>8</v>
      </c>
      <c r="C10" t="s">
        <v>7</v>
      </c>
    </row>
    <row r="11" spans="1:22">
      <c r="A11" s="14"/>
    </row>
    <row r="12" spans="1:22">
      <c r="A12" s="14" t="s">
        <v>9</v>
      </c>
      <c r="C12" t="s">
        <v>1692</v>
      </c>
    </row>
    <row r="13" spans="1:22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  <c r="N13" s="564"/>
    </row>
    <row r="14" spans="1:22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2387</v>
      </c>
      <c r="G14" s="559" t="s">
        <v>2381</v>
      </c>
      <c r="H14" s="559" t="s">
        <v>1776</v>
      </c>
      <c r="I14" s="479"/>
      <c r="J14" s="560" t="s">
        <v>15</v>
      </c>
      <c r="K14" s="560"/>
      <c r="L14" s="560"/>
      <c r="M14" s="560" t="s">
        <v>20</v>
      </c>
      <c r="N14" s="560"/>
    </row>
    <row r="15" spans="1:22" ht="24.75" customHeight="1">
      <c r="A15" s="560"/>
      <c r="B15" s="560"/>
      <c r="C15" s="579"/>
      <c r="D15" s="559"/>
      <c r="E15" s="559"/>
      <c r="F15" s="559"/>
      <c r="G15" s="559"/>
      <c r="H15" s="559"/>
      <c r="I15" s="479"/>
      <c r="J15" s="33" t="s">
        <v>1</v>
      </c>
      <c r="K15" s="33" t="s">
        <v>2115</v>
      </c>
      <c r="L15" s="33" t="s">
        <v>17</v>
      </c>
      <c r="M15" s="33" t="s">
        <v>19</v>
      </c>
      <c r="N15" s="33" t="s">
        <v>18</v>
      </c>
    </row>
    <row r="16" spans="1:22" ht="15.75">
      <c r="A16" s="152">
        <v>1</v>
      </c>
      <c r="B16" s="287"/>
      <c r="C16" s="266"/>
      <c r="D16" s="266"/>
      <c r="E16" s="265"/>
      <c r="F16" s="280"/>
      <c r="G16" s="280"/>
      <c r="H16" s="342"/>
      <c r="I16" s="342"/>
      <c r="J16" s="268"/>
      <c r="K16" s="261"/>
      <c r="L16" s="278"/>
      <c r="M16" s="277"/>
      <c r="N16" s="283"/>
    </row>
    <row r="17" spans="1:14">
      <c r="A17" s="284">
        <v>2</v>
      </c>
      <c r="B17" s="339">
        <v>45345</v>
      </c>
      <c r="C17" s="340" t="s">
        <v>212</v>
      </c>
      <c r="D17" s="340">
        <v>8</v>
      </c>
      <c r="E17" s="328"/>
      <c r="F17" s="340">
        <v>8</v>
      </c>
      <c r="G17" s="381"/>
      <c r="H17" s="485"/>
      <c r="I17" s="485"/>
      <c r="J17" s="351"/>
      <c r="K17" s="482" t="s">
        <v>1239</v>
      </c>
      <c r="L17" s="483"/>
      <c r="M17" s="381"/>
      <c r="N17" s="484"/>
    </row>
    <row r="18" spans="1:14">
      <c r="A18" s="284">
        <v>3</v>
      </c>
      <c r="B18" s="339">
        <v>45345</v>
      </c>
      <c r="C18" s="340" t="s">
        <v>212</v>
      </c>
      <c r="D18" s="340">
        <v>8</v>
      </c>
      <c r="E18" s="328"/>
      <c r="F18" s="340">
        <v>8</v>
      </c>
      <c r="G18" s="483"/>
      <c r="H18" s="486"/>
      <c r="I18" s="486"/>
      <c r="J18" s="351"/>
      <c r="K18" s="482" t="s">
        <v>1811</v>
      </c>
      <c r="L18" s="483"/>
      <c r="M18" s="483"/>
      <c r="N18" s="483"/>
    </row>
    <row r="19" spans="1:14">
      <c r="A19" s="284">
        <v>4</v>
      </c>
      <c r="B19" s="339">
        <v>45345</v>
      </c>
      <c r="C19" s="340" t="s">
        <v>212</v>
      </c>
      <c r="D19" s="340">
        <v>8</v>
      </c>
      <c r="E19" s="483"/>
      <c r="F19" s="340">
        <v>8</v>
      </c>
      <c r="G19" s="483"/>
      <c r="H19" s="486"/>
      <c r="I19" s="486"/>
      <c r="J19" s="351"/>
      <c r="K19" s="482" t="s">
        <v>1236</v>
      </c>
      <c r="L19" s="483"/>
      <c r="M19" s="483"/>
      <c r="N19" s="483"/>
    </row>
    <row r="20" spans="1:14">
      <c r="A20" s="284">
        <v>5</v>
      </c>
      <c r="B20" s="339">
        <v>45345</v>
      </c>
      <c r="C20" s="340" t="s">
        <v>212</v>
      </c>
      <c r="D20" s="340">
        <v>8</v>
      </c>
      <c r="E20" s="483"/>
      <c r="F20" s="340">
        <v>8</v>
      </c>
      <c r="G20" s="483"/>
      <c r="H20" s="486"/>
      <c r="I20" s="486"/>
      <c r="J20" s="351"/>
      <c r="K20" s="482" t="s">
        <v>1813</v>
      </c>
      <c r="L20" s="483"/>
      <c r="M20" s="483"/>
      <c r="N20" s="483"/>
    </row>
    <row r="21" spans="1:14">
      <c r="A21" s="284">
        <v>6</v>
      </c>
      <c r="B21" s="339">
        <v>45348</v>
      </c>
      <c r="C21" s="340" t="s">
        <v>212</v>
      </c>
      <c r="D21" s="340">
        <v>2</v>
      </c>
      <c r="E21" s="483"/>
      <c r="F21" s="340">
        <v>2</v>
      </c>
      <c r="G21" s="483"/>
      <c r="H21" s="486"/>
      <c r="I21" s="486"/>
      <c r="J21" s="351"/>
      <c r="K21" s="482" t="s">
        <v>1811</v>
      </c>
      <c r="L21" s="483"/>
      <c r="M21" s="483"/>
      <c r="N21" s="483"/>
    </row>
    <row r="22" spans="1:14">
      <c r="A22" s="284">
        <v>7</v>
      </c>
      <c r="B22" s="339">
        <v>45348</v>
      </c>
      <c r="C22" s="340" t="s">
        <v>212</v>
      </c>
      <c r="D22" s="340">
        <v>4</v>
      </c>
      <c r="E22" s="483"/>
      <c r="F22" s="340">
        <v>4</v>
      </c>
      <c r="G22" s="483"/>
      <c r="H22" s="486"/>
      <c r="I22" s="486"/>
      <c r="J22" s="351"/>
      <c r="K22" s="482" t="s">
        <v>1236</v>
      </c>
      <c r="L22" s="483"/>
      <c r="M22" s="483"/>
      <c r="N22" s="483"/>
    </row>
    <row r="23" spans="1:14">
      <c r="A23" s="284">
        <v>8</v>
      </c>
      <c r="B23" s="339">
        <v>45348</v>
      </c>
      <c r="C23" s="340" t="s">
        <v>212</v>
      </c>
      <c r="D23" s="340">
        <v>2</v>
      </c>
      <c r="E23" s="483"/>
      <c r="F23" s="340">
        <v>2</v>
      </c>
      <c r="G23" s="483"/>
      <c r="H23" s="486"/>
      <c r="I23" s="486"/>
      <c r="J23" s="351"/>
      <c r="K23" s="482" t="s">
        <v>2568</v>
      </c>
      <c r="L23" s="483"/>
      <c r="M23" s="483"/>
      <c r="N23" s="483"/>
    </row>
    <row r="24" spans="1:14">
      <c r="A24" s="284">
        <v>9</v>
      </c>
      <c r="B24" s="339">
        <v>45348</v>
      </c>
      <c r="C24" s="340" t="s">
        <v>212</v>
      </c>
      <c r="D24" s="340">
        <v>4</v>
      </c>
      <c r="E24" s="483"/>
      <c r="F24" s="340"/>
      <c r="G24" s="483"/>
      <c r="H24" s="486"/>
      <c r="I24" s="486"/>
      <c r="J24" s="351"/>
      <c r="K24" s="482" t="s">
        <v>1239</v>
      </c>
      <c r="L24" s="483"/>
      <c r="M24" s="483"/>
      <c r="N24" s="483"/>
    </row>
    <row r="25" spans="1:14">
      <c r="A25" s="284">
        <v>10</v>
      </c>
      <c r="B25" s="339">
        <v>45370</v>
      </c>
      <c r="C25" s="340" t="s">
        <v>2080</v>
      </c>
      <c r="D25" s="340">
        <v>4</v>
      </c>
      <c r="E25" s="483"/>
      <c r="F25" s="340"/>
      <c r="G25" s="483"/>
      <c r="H25" s="486"/>
      <c r="I25" s="486"/>
      <c r="J25" s="351"/>
      <c r="K25" s="482" t="s">
        <v>1239</v>
      </c>
      <c r="L25" s="483"/>
      <c r="M25" s="483"/>
      <c r="N25" s="483"/>
    </row>
    <row r="26" spans="1:14">
      <c r="A26" s="284">
        <v>11</v>
      </c>
      <c r="B26" s="339">
        <v>45414</v>
      </c>
      <c r="C26" s="340" t="s">
        <v>212</v>
      </c>
      <c r="D26" s="340">
        <v>6</v>
      </c>
      <c r="E26" s="483"/>
      <c r="F26" s="381"/>
      <c r="G26" s="483"/>
      <c r="H26" s="486"/>
      <c r="I26" s="486"/>
      <c r="J26" s="351"/>
      <c r="K26" s="482" t="s">
        <v>1236</v>
      </c>
      <c r="L26" s="483"/>
      <c r="M26" s="483"/>
      <c r="N26" s="483"/>
    </row>
    <row r="27" spans="1:14">
      <c r="A27" s="156"/>
      <c r="B27" s="281"/>
      <c r="C27" s="158"/>
      <c r="D27" s="158"/>
      <c r="E27" s="258"/>
      <c r="F27" s="258"/>
      <c r="G27" s="258">
        <v>10</v>
      </c>
      <c r="H27" s="258"/>
      <c r="I27" s="258"/>
      <c r="J27" s="282"/>
      <c r="K27" s="260" t="s">
        <v>2625</v>
      </c>
      <c r="L27" s="260"/>
      <c r="M27" s="260"/>
      <c r="N27" s="260"/>
    </row>
    <row r="28" spans="1:14">
      <c r="A28" s="561" t="s">
        <v>11</v>
      </c>
      <c r="B28" s="561"/>
      <c r="C28" s="561"/>
      <c r="D28" s="258">
        <f>SUM(D16:D27)</f>
        <v>54</v>
      </c>
      <c r="E28" s="258">
        <f>SUM(E16:E27)</f>
        <v>0</v>
      </c>
      <c r="F28" s="258">
        <f>SUM(F16:F27)</f>
        <v>40</v>
      </c>
      <c r="G28" s="260">
        <f>SUM(G17:G27)</f>
        <v>10</v>
      </c>
      <c r="H28" s="260">
        <f>D28-F28-G28</f>
        <v>4</v>
      </c>
      <c r="I28" s="260"/>
      <c r="J28" s="282"/>
      <c r="K28" s="260"/>
      <c r="L28" s="258"/>
      <c r="M28" s="258"/>
      <c r="N28" s="258"/>
    </row>
  </sheetData>
  <mergeCells count="13">
    <mergeCell ref="M14:N14"/>
    <mergeCell ref="A28:C28"/>
    <mergeCell ref="A6:N6"/>
    <mergeCell ref="A13:N13"/>
    <mergeCell ref="A14:A15"/>
    <mergeCell ref="B14:B15"/>
    <mergeCell ref="C14:C15"/>
    <mergeCell ref="D14:D15"/>
    <mergeCell ref="E14:E15"/>
    <mergeCell ref="F14:F15"/>
    <mergeCell ref="G14:G15"/>
    <mergeCell ref="J14:L14"/>
    <mergeCell ref="H14:H15"/>
  </mergeCells>
  <pageMargins left="0.7" right="0.7" top="0.75" bottom="0.75" header="0.3" footer="0.3"/>
  <pageSetup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3:U30"/>
  <sheetViews>
    <sheetView topLeftCell="A4" workbookViewId="0">
      <selection activeCell="B23" sqref="B23:C23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11.28515625" customWidth="1"/>
    <col min="8" max="8" width="7.42578125" customWidth="1"/>
    <col min="9" max="9" width="16.5703125" customWidth="1"/>
    <col min="10" max="10" width="18.28515625" customWidth="1"/>
    <col min="11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2543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1692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2387</v>
      </c>
      <c r="G14" s="559" t="s">
        <v>2381</v>
      </c>
      <c r="H14" s="559" t="s">
        <v>1776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60"/>
      <c r="B15" s="560"/>
      <c r="C15" s="579"/>
      <c r="D15" s="559"/>
      <c r="E15" s="559"/>
      <c r="F15" s="559"/>
      <c r="G15" s="559"/>
      <c r="H15" s="559"/>
      <c r="I15" s="33" t="s">
        <v>1</v>
      </c>
      <c r="J15" s="33" t="s">
        <v>17</v>
      </c>
      <c r="K15" s="33" t="s">
        <v>2394</v>
      </c>
      <c r="L15" s="33" t="s">
        <v>19</v>
      </c>
      <c r="M15" s="33" t="s">
        <v>18</v>
      </c>
    </row>
    <row r="16" spans="1:21">
      <c r="A16" s="284">
        <v>1</v>
      </c>
      <c r="B16" s="316"/>
      <c r="C16" s="317" t="s">
        <v>2114</v>
      </c>
      <c r="D16" s="317">
        <v>2</v>
      </c>
      <c r="E16" s="320"/>
      <c r="F16" s="196"/>
      <c r="G16" s="196"/>
      <c r="H16" s="196"/>
      <c r="I16" s="196"/>
      <c r="J16" s="196"/>
      <c r="K16" s="260"/>
      <c r="L16" s="260"/>
      <c r="M16" s="260"/>
    </row>
    <row r="17" spans="1:13">
      <c r="A17" s="431">
        <v>2</v>
      </c>
      <c r="B17" s="316">
        <v>45275</v>
      </c>
      <c r="C17" s="317" t="s">
        <v>1628</v>
      </c>
      <c r="D17" s="317">
        <v>5</v>
      </c>
      <c r="E17" s="320"/>
      <c r="F17" s="196"/>
      <c r="G17" s="196"/>
      <c r="H17" s="196"/>
      <c r="I17" s="196"/>
      <c r="J17" s="196"/>
      <c r="K17" s="260"/>
      <c r="L17" s="260"/>
      <c r="M17" s="260"/>
    </row>
    <row r="18" spans="1:13">
      <c r="A18" s="284">
        <v>3</v>
      </c>
      <c r="B18" s="316">
        <v>45346</v>
      </c>
      <c r="C18" s="317" t="s">
        <v>2116</v>
      </c>
      <c r="D18" s="317">
        <v>1</v>
      </c>
      <c r="E18" s="320"/>
      <c r="F18" s="196"/>
      <c r="G18" s="196"/>
      <c r="H18" s="196"/>
      <c r="I18" s="196"/>
      <c r="J18" s="196"/>
      <c r="K18" s="260" t="s">
        <v>2436</v>
      </c>
      <c r="L18" s="260"/>
      <c r="M18" s="260"/>
    </row>
    <row r="19" spans="1:13" ht="15.75">
      <c r="A19" s="152">
        <v>4</v>
      </c>
      <c r="B19" s="288"/>
      <c r="C19" s="275"/>
      <c r="D19" s="275"/>
      <c r="E19" s="320">
        <v>1</v>
      </c>
      <c r="F19" s="319"/>
      <c r="G19" s="280"/>
      <c r="H19" s="258"/>
      <c r="I19" s="268"/>
      <c r="J19" s="261"/>
      <c r="K19" s="278"/>
      <c r="L19" s="260"/>
      <c r="M19" s="260"/>
    </row>
    <row r="20" spans="1:13" ht="15.75">
      <c r="A20" s="152">
        <v>5</v>
      </c>
      <c r="B20" s="289"/>
      <c r="C20" s="266"/>
      <c r="D20" s="266"/>
      <c r="E20" s="320"/>
      <c r="F20" s="319"/>
      <c r="G20" s="280"/>
      <c r="H20" s="258"/>
      <c r="I20" s="268"/>
      <c r="J20" s="260"/>
      <c r="K20" s="260"/>
      <c r="L20" s="260"/>
      <c r="M20" s="260"/>
    </row>
    <row r="21" spans="1:13" ht="15.75">
      <c r="A21" s="152"/>
      <c r="B21" s="289"/>
      <c r="C21" s="266"/>
      <c r="D21" s="266"/>
      <c r="E21" s="320"/>
      <c r="F21" s="319"/>
      <c r="G21" s="280"/>
      <c r="H21" s="258"/>
      <c r="I21" s="268"/>
      <c r="J21" s="260"/>
      <c r="K21" s="260"/>
      <c r="L21" s="260"/>
      <c r="M21" s="260"/>
    </row>
    <row r="22" spans="1:13" ht="15.75">
      <c r="A22" s="152">
        <v>6</v>
      </c>
      <c r="B22" s="290"/>
      <c r="C22" s="275"/>
      <c r="D22" s="275"/>
      <c r="E22" s="320"/>
      <c r="F22" s="319">
        <v>3</v>
      </c>
      <c r="G22" s="280"/>
      <c r="H22" s="258"/>
      <c r="I22" s="268">
        <v>45426</v>
      </c>
      <c r="J22" s="260" t="s">
        <v>2542</v>
      </c>
      <c r="K22" s="260" t="s">
        <v>2541</v>
      </c>
      <c r="L22" s="260"/>
      <c r="M22" s="260"/>
    </row>
    <row r="23" spans="1:13" ht="15.75">
      <c r="A23" s="152"/>
      <c r="B23" s="28">
        <v>45447</v>
      </c>
      <c r="C23" s="31">
        <v>1020</v>
      </c>
      <c r="D23" s="265"/>
      <c r="E23" s="320"/>
      <c r="F23" s="320"/>
      <c r="G23" s="258">
        <v>4</v>
      </c>
      <c r="H23" s="258"/>
      <c r="I23" s="291"/>
      <c r="J23" s="260"/>
      <c r="K23" s="260"/>
      <c r="L23" s="260"/>
      <c r="M23" s="260"/>
    </row>
    <row r="24" spans="1:13" ht="15.75">
      <c r="A24" s="152"/>
      <c r="B24" s="281"/>
      <c r="C24" s="265"/>
      <c r="D24" s="265"/>
      <c r="E24" s="320"/>
      <c r="F24" s="320"/>
      <c r="G24" s="258"/>
      <c r="H24" s="258"/>
      <c r="I24" s="291"/>
      <c r="J24" s="260"/>
      <c r="K24" s="260"/>
      <c r="L24" s="260"/>
      <c r="M24" s="260"/>
    </row>
    <row r="25" spans="1:13">
      <c r="A25" s="156"/>
      <c r="B25" s="281"/>
      <c r="C25" s="158"/>
      <c r="D25" s="158"/>
      <c r="E25" s="320"/>
      <c r="F25" s="320"/>
      <c r="G25" s="258"/>
      <c r="H25" s="258"/>
      <c r="I25" s="282"/>
      <c r="J25" s="260"/>
      <c r="K25" s="260"/>
      <c r="L25" s="260"/>
      <c r="M25" s="260"/>
    </row>
    <row r="26" spans="1:13">
      <c r="A26" s="561" t="s">
        <v>11</v>
      </c>
      <c r="B26" s="561"/>
      <c r="C26" s="561"/>
      <c r="D26" s="258">
        <f>SUM(D16:D25)</f>
        <v>8</v>
      </c>
      <c r="E26" s="258">
        <f>SUM(E16:E25)</f>
        <v>1</v>
      </c>
      <c r="F26" s="258">
        <f>SUM(F16:F25)</f>
        <v>3</v>
      </c>
      <c r="G26" s="258">
        <f>SUM(G16:G25)</f>
        <v>4</v>
      </c>
      <c r="H26" s="260">
        <f>D26-E26-F26-G26</f>
        <v>0</v>
      </c>
      <c r="I26" s="282"/>
      <c r="J26" s="260"/>
      <c r="K26" s="258"/>
      <c r="L26" s="258"/>
      <c r="M26" s="258"/>
    </row>
    <row r="28" spans="1:13">
      <c r="B28" s="364" t="s">
        <v>2385</v>
      </c>
      <c r="C28" s="364" t="s">
        <v>1640</v>
      </c>
      <c r="D28" s="365">
        <f>F26</f>
        <v>3</v>
      </c>
    </row>
    <row r="29" spans="1:13">
      <c r="B29" s="364"/>
      <c r="C29" s="364" t="s">
        <v>2386</v>
      </c>
      <c r="D29" s="365">
        <f>H26</f>
        <v>0</v>
      </c>
      <c r="E29" s="429"/>
    </row>
    <row r="30" spans="1:13">
      <c r="C30" s="364" t="s">
        <v>390</v>
      </c>
      <c r="D30" s="365">
        <f>G26</f>
        <v>4</v>
      </c>
    </row>
  </sheetData>
  <mergeCells count="13">
    <mergeCell ref="L14:M14"/>
    <mergeCell ref="A26:C26"/>
    <mergeCell ref="A6:M6"/>
    <mergeCell ref="A13:M13"/>
    <mergeCell ref="A14:A15"/>
    <mergeCell ref="B14:B15"/>
    <mergeCell ref="C14:C15"/>
    <mergeCell ref="D14:D15"/>
    <mergeCell ref="E14:E15"/>
    <mergeCell ref="F14:F15"/>
    <mergeCell ref="H14:H15"/>
    <mergeCell ref="I14:K14"/>
    <mergeCell ref="G14:G1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8"/>
  <sheetViews>
    <sheetView topLeftCell="A5" workbookViewId="0">
      <pane ySplit="7" topLeftCell="A12" activePane="bottomLeft" state="frozen"/>
      <selection activeCell="J34" sqref="J34"/>
      <selection pane="bottomLeft" activeCell="F15" sqref="F15"/>
    </sheetView>
  </sheetViews>
  <sheetFormatPr defaultColWidth="8.85546875" defaultRowHeight="15"/>
  <cols>
    <col min="1" max="1" width="3.28515625" customWidth="1"/>
    <col min="2" max="2" width="13.42578125" customWidth="1"/>
    <col min="3" max="3" width="17.42578125" customWidth="1"/>
    <col min="4" max="5" width="6.28515625" customWidth="1"/>
    <col min="6" max="7" width="11.7109375" customWidth="1"/>
    <col min="8" max="8" width="6.28515625" customWidth="1"/>
    <col min="9" max="9" width="11.7109375" customWidth="1"/>
    <col min="10" max="10" width="26" customWidth="1"/>
    <col min="11" max="11" width="23.28515625" customWidth="1"/>
    <col min="12" max="12" width="27.42578125" customWidth="1"/>
  </cols>
  <sheetData>
    <row r="2" spans="1:19">
      <c r="A2" s="1" t="s">
        <v>5</v>
      </c>
    </row>
    <row r="3" spans="1:19" ht="18.75">
      <c r="A3" s="563" t="s">
        <v>6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13"/>
      <c r="M3" s="13"/>
      <c r="N3" s="13"/>
      <c r="O3" s="13"/>
      <c r="P3" s="13"/>
      <c r="Q3" s="13"/>
      <c r="R3" s="13"/>
      <c r="S3" s="13"/>
    </row>
    <row r="4" spans="1:19">
      <c r="A4" s="1"/>
    </row>
    <row r="5" spans="1:19">
      <c r="A5" s="14" t="s">
        <v>12</v>
      </c>
      <c r="C5" t="s">
        <v>1613</v>
      </c>
    </row>
    <row r="6" spans="1:19">
      <c r="A6" s="14"/>
    </row>
    <row r="7" spans="1:19">
      <c r="A7" s="14" t="s">
        <v>8</v>
      </c>
      <c r="C7" t="s">
        <v>7</v>
      </c>
    </row>
    <row r="8" spans="1:19">
      <c r="A8" s="14"/>
    </row>
    <row r="9" spans="1:19">
      <c r="A9" s="14" t="s">
        <v>9</v>
      </c>
      <c r="C9" t="s">
        <v>2142</v>
      </c>
    </row>
    <row r="10" spans="1:19" ht="15.75" customHeight="1">
      <c r="A10" s="560" t="s">
        <v>0</v>
      </c>
      <c r="B10" s="560" t="s">
        <v>13</v>
      </c>
      <c r="C10" s="579" t="s">
        <v>14</v>
      </c>
      <c r="D10" s="559" t="s">
        <v>1774</v>
      </c>
      <c r="E10" s="559" t="s">
        <v>2078</v>
      </c>
      <c r="F10" s="559" t="s">
        <v>2550</v>
      </c>
      <c r="G10" s="559" t="s">
        <v>2381</v>
      </c>
      <c r="H10" s="559" t="s">
        <v>1776</v>
      </c>
      <c r="I10" s="560" t="s">
        <v>15</v>
      </c>
      <c r="J10" s="560"/>
      <c r="K10" s="560"/>
    </row>
    <row r="11" spans="1:19" ht="24.75" customHeight="1">
      <c r="A11" s="560"/>
      <c r="B11" s="560"/>
      <c r="C11" s="579"/>
      <c r="D11" s="559"/>
      <c r="E11" s="559"/>
      <c r="F11" s="559"/>
      <c r="G11" s="559"/>
      <c r="H11" s="559"/>
      <c r="I11" s="33" t="s">
        <v>1</v>
      </c>
      <c r="J11" s="33" t="s">
        <v>2115</v>
      </c>
      <c r="K11" s="33" t="s">
        <v>2333</v>
      </c>
    </row>
    <row r="12" spans="1:19" ht="15.75">
      <c r="A12" s="152">
        <v>1</v>
      </c>
      <c r="B12" s="321"/>
      <c r="C12" s="466" t="s">
        <v>2263</v>
      </c>
      <c r="D12" s="322">
        <v>1</v>
      </c>
      <c r="E12" s="480"/>
      <c r="F12" s="319"/>
      <c r="G12" s="319"/>
      <c r="H12" s="280"/>
      <c r="I12" s="268"/>
      <c r="J12" s="261"/>
      <c r="K12" s="278"/>
    </row>
    <row r="13" spans="1:19" ht="15.75">
      <c r="A13" s="152">
        <v>2</v>
      </c>
      <c r="B13" s="323"/>
      <c r="C13" s="467"/>
      <c r="D13" s="324"/>
      <c r="E13" s="480"/>
      <c r="F13" s="319"/>
      <c r="G13" s="319"/>
      <c r="H13" s="280"/>
      <c r="I13" s="268"/>
      <c r="J13" s="307"/>
      <c r="K13" s="278"/>
    </row>
    <row r="14" spans="1:19" ht="18.600000000000001" customHeight="1">
      <c r="A14" s="152">
        <v>3</v>
      </c>
      <c r="B14" s="325"/>
      <c r="C14" s="468"/>
      <c r="D14" s="322"/>
      <c r="E14" s="480"/>
      <c r="F14" s="319"/>
      <c r="G14" s="319"/>
      <c r="H14" s="258"/>
      <c r="I14" s="268"/>
      <c r="J14" s="260"/>
      <c r="K14" s="278"/>
    </row>
    <row r="15" spans="1:19">
      <c r="A15" s="284"/>
      <c r="B15" s="281"/>
      <c r="C15" s="469"/>
      <c r="D15" s="480"/>
      <c r="E15" s="320"/>
      <c r="F15" s="320"/>
      <c r="G15" s="320"/>
      <c r="H15" s="258"/>
      <c r="I15" s="291"/>
      <c r="J15" s="349"/>
      <c r="K15" s="260"/>
    </row>
    <row r="16" spans="1:19">
      <c r="A16" s="284"/>
      <c r="B16" s="281"/>
      <c r="C16" s="469"/>
      <c r="D16" s="480"/>
      <c r="E16" s="320"/>
      <c r="F16" s="320"/>
      <c r="G16" s="320"/>
      <c r="H16" s="258"/>
      <c r="I16" s="291"/>
      <c r="J16" s="349"/>
      <c r="K16" s="260"/>
    </row>
    <row r="17" spans="1:11">
      <c r="A17" s="156"/>
      <c r="B17" s="281"/>
      <c r="C17" s="470"/>
      <c r="D17" s="481"/>
      <c r="E17" s="320"/>
      <c r="F17" s="320"/>
      <c r="G17" s="320"/>
      <c r="H17" s="258"/>
      <c r="I17" s="291"/>
      <c r="J17" s="349"/>
      <c r="K17" s="260"/>
    </row>
    <row r="18" spans="1:11">
      <c r="A18" s="561" t="s">
        <v>11</v>
      </c>
      <c r="B18" s="561"/>
      <c r="C18" s="561"/>
      <c r="D18" s="258">
        <f>SUM(D12:D17)</f>
        <v>1</v>
      </c>
      <c r="E18" s="258">
        <f>SUM(E12:E17)</f>
        <v>0</v>
      </c>
      <c r="F18" s="258">
        <f>SUM(F15:F17)</f>
        <v>0</v>
      </c>
      <c r="G18" s="258">
        <f>SUM(G12:G17)</f>
        <v>0</v>
      </c>
      <c r="H18" s="260">
        <f>D18-E18-F18</f>
        <v>1</v>
      </c>
      <c r="I18" s="282"/>
      <c r="J18" s="260"/>
      <c r="K18" s="258"/>
    </row>
  </sheetData>
  <mergeCells count="11">
    <mergeCell ref="A18:C18"/>
    <mergeCell ref="A3:K3"/>
    <mergeCell ref="A10:A11"/>
    <mergeCell ref="B10:B11"/>
    <mergeCell ref="C10:C11"/>
    <mergeCell ref="D10:D11"/>
    <mergeCell ref="E10:E11"/>
    <mergeCell ref="F10:F11"/>
    <mergeCell ref="G10:G11"/>
    <mergeCell ref="H10:H11"/>
    <mergeCell ref="I10:K10"/>
  </mergeCells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3:T29"/>
  <sheetViews>
    <sheetView topLeftCell="A4" workbookViewId="0">
      <selection activeCell="D29" sqref="D29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4" width="9.42578125" customWidth="1"/>
    <col min="5" max="5" width="11.7109375" customWidth="1"/>
    <col min="6" max="6" width="10.28515625" customWidth="1"/>
    <col min="7" max="7" width="8.85546875" customWidth="1"/>
    <col min="8" max="10" width="10.28515625" customWidth="1"/>
    <col min="11" max="12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1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2118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2137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</row>
    <row r="14" spans="1:20" ht="15.75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2387</v>
      </c>
      <c r="F14" s="567" t="s">
        <v>2381</v>
      </c>
      <c r="G14" s="559" t="s">
        <v>1776</v>
      </c>
      <c r="H14" s="560" t="s">
        <v>15</v>
      </c>
      <c r="I14" s="560"/>
      <c r="J14" s="560"/>
      <c r="K14" s="560" t="s">
        <v>20</v>
      </c>
      <c r="L14" s="560"/>
    </row>
    <row r="15" spans="1:20" ht="24.75" customHeight="1">
      <c r="A15" s="560"/>
      <c r="B15" s="560"/>
      <c r="C15" s="579"/>
      <c r="D15" s="559"/>
      <c r="E15" s="559"/>
      <c r="F15" s="568"/>
      <c r="G15" s="559"/>
      <c r="H15" s="33" t="s">
        <v>1</v>
      </c>
      <c r="I15" s="33"/>
      <c r="J15" s="33" t="s">
        <v>17</v>
      </c>
      <c r="K15" s="33" t="s">
        <v>19</v>
      </c>
      <c r="L15" s="33" t="s">
        <v>18</v>
      </c>
    </row>
    <row r="16" spans="1:20" ht="15.75">
      <c r="A16" s="152">
        <v>1</v>
      </c>
      <c r="B16" s="313">
        <v>45266</v>
      </c>
      <c r="C16" s="352" t="s">
        <v>2134</v>
      </c>
      <c r="D16" s="314">
        <v>2</v>
      </c>
      <c r="E16" s="331"/>
      <c r="F16" s="331"/>
      <c r="G16" s="331"/>
      <c r="H16" s="351"/>
      <c r="I16" s="261"/>
      <c r="J16" s="278"/>
      <c r="K16" s="277"/>
      <c r="L16" s="283"/>
    </row>
    <row r="17" spans="1:12" ht="15.75">
      <c r="A17" s="152">
        <v>2</v>
      </c>
      <c r="B17" s="316">
        <v>45342</v>
      </c>
      <c r="C17" s="353" t="s">
        <v>2117</v>
      </c>
      <c r="D17" s="317">
        <v>2</v>
      </c>
      <c r="E17" s="331"/>
      <c r="F17" s="331"/>
      <c r="G17" s="331"/>
      <c r="H17" s="351"/>
      <c r="I17" s="261"/>
      <c r="J17" s="278"/>
      <c r="K17" s="277"/>
      <c r="L17" s="283"/>
    </row>
    <row r="18" spans="1:12" ht="15.75">
      <c r="A18" s="152">
        <v>3</v>
      </c>
      <c r="B18" s="313">
        <v>45352</v>
      </c>
      <c r="C18" s="352" t="s">
        <v>2136</v>
      </c>
      <c r="D18" s="314">
        <v>7</v>
      </c>
      <c r="E18" s="331"/>
      <c r="F18" s="331"/>
      <c r="G18" s="332"/>
      <c r="H18" s="351"/>
      <c r="I18" s="260"/>
      <c r="J18" s="278"/>
      <c r="K18" s="260"/>
      <c r="L18" s="260"/>
    </row>
    <row r="19" spans="1:12" ht="15.75">
      <c r="A19" s="152">
        <v>4</v>
      </c>
      <c r="B19" s="316">
        <v>45371</v>
      </c>
      <c r="C19" s="353" t="s">
        <v>2135</v>
      </c>
      <c r="D19" s="317">
        <v>2</v>
      </c>
      <c r="E19" s="331"/>
      <c r="F19" s="331"/>
      <c r="G19" s="332"/>
      <c r="H19" s="351"/>
      <c r="I19" s="260"/>
      <c r="J19" s="260"/>
      <c r="K19" s="260"/>
      <c r="L19" s="260"/>
    </row>
    <row r="20" spans="1:12" ht="15.75">
      <c r="A20" s="152"/>
      <c r="B20" s="281"/>
      <c r="C20" s="265"/>
      <c r="D20" s="265"/>
      <c r="E20" s="258">
        <v>1</v>
      </c>
      <c r="F20" s="258"/>
      <c r="G20" s="258"/>
      <c r="H20" s="268"/>
      <c r="I20" s="260" t="s">
        <v>2456</v>
      </c>
      <c r="J20" s="260"/>
      <c r="K20" s="260"/>
      <c r="L20" s="260"/>
    </row>
    <row r="21" spans="1:12" ht="15.75">
      <c r="A21" s="152"/>
      <c r="B21" s="281"/>
      <c r="C21" s="265"/>
      <c r="D21" s="265"/>
      <c r="E21" s="258">
        <v>2</v>
      </c>
      <c r="F21" s="258"/>
      <c r="G21" s="258"/>
      <c r="H21" s="291"/>
      <c r="I21" s="260" t="s">
        <v>2457</v>
      </c>
      <c r="J21" s="260"/>
      <c r="K21" s="260"/>
      <c r="L21" s="260"/>
    </row>
    <row r="22" spans="1:12" ht="15.75">
      <c r="A22" s="152"/>
      <c r="B22" s="281"/>
      <c r="C22" s="265"/>
      <c r="D22" s="265"/>
      <c r="E22" s="258">
        <v>2</v>
      </c>
      <c r="F22" s="258"/>
      <c r="G22" s="258"/>
      <c r="H22" s="291"/>
      <c r="I22" s="260" t="s">
        <v>1674</v>
      </c>
      <c r="J22" s="260"/>
      <c r="K22" s="260"/>
      <c r="L22" s="260"/>
    </row>
    <row r="23" spans="1:12" ht="15.75">
      <c r="A23" s="152"/>
      <c r="B23" s="281"/>
      <c r="C23" s="265"/>
      <c r="D23" s="265"/>
      <c r="E23" s="258"/>
      <c r="F23" s="258"/>
      <c r="G23" s="258"/>
      <c r="H23" s="291"/>
      <c r="I23" s="260"/>
      <c r="J23" s="260"/>
      <c r="K23" s="260"/>
      <c r="L23" s="260"/>
    </row>
    <row r="24" spans="1:12" ht="15.75">
      <c r="A24" s="152"/>
      <c r="B24" s="281"/>
      <c r="C24" s="265"/>
      <c r="D24" s="265"/>
      <c r="E24" s="258"/>
      <c r="F24" s="258"/>
      <c r="G24" s="258"/>
      <c r="H24" s="291"/>
      <c r="I24" s="260"/>
      <c r="J24" s="260"/>
      <c r="K24" s="260"/>
      <c r="L24" s="260"/>
    </row>
    <row r="25" spans="1:12">
      <c r="A25" s="561" t="s">
        <v>11</v>
      </c>
      <c r="B25" s="561"/>
      <c r="C25" s="561"/>
      <c r="D25" s="258">
        <f>SUM(D16:D24)</f>
        <v>13</v>
      </c>
      <c r="E25" s="258">
        <f>SUM(E16:E24)</f>
        <v>5</v>
      </c>
      <c r="F25" s="258">
        <f>SUM(F16:F24)</f>
        <v>0</v>
      </c>
      <c r="G25" s="260">
        <f>D25-E25-F25</f>
        <v>8</v>
      </c>
      <c r="H25" s="282"/>
      <c r="I25" s="260"/>
      <c r="J25" s="258"/>
      <c r="K25" s="258"/>
      <c r="L25" s="258"/>
    </row>
    <row r="27" spans="1:12">
      <c r="B27" s="364" t="s">
        <v>2385</v>
      </c>
      <c r="C27" s="364" t="s">
        <v>1640</v>
      </c>
      <c r="D27" s="363">
        <f>E25</f>
        <v>5</v>
      </c>
    </row>
    <row r="28" spans="1:12">
      <c r="B28" s="364"/>
      <c r="C28" s="364" t="s">
        <v>2386</v>
      </c>
      <c r="D28" s="363">
        <f>G25</f>
        <v>8</v>
      </c>
      <c r="E28" t="s">
        <v>2604</v>
      </c>
    </row>
    <row r="29" spans="1:12">
      <c r="C29" s="364" t="s">
        <v>390</v>
      </c>
      <c r="D29" s="363">
        <f>F25</f>
        <v>0</v>
      </c>
    </row>
  </sheetData>
  <mergeCells count="12">
    <mergeCell ref="K14:L14"/>
    <mergeCell ref="A25:C25"/>
    <mergeCell ref="A6:L6"/>
    <mergeCell ref="A13:L13"/>
    <mergeCell ref="A14:A15"/>
    <mergeCell ref="B14:B15"/>
    <mergeCell ref="C14:C15"/>
    <mergeCell ref="D14:D15"/>
    <mergeCell ref="E14:E15"/>
    <mergeCell ref="G14:G15"/>
    <mergeCell ref="H14:J14"/>
    <mergeCell ref="F14:F15"/>
  </mergeCells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3:U34"/>
  <sheetViews>
    <sheetView topLeftCell="A8" workbookViewId="0">
      <selection activeCell="E14" sqref="E14:E15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13.140625" customWidth="1"/>
    <col min="8" max="8" width="7.42578125" customWidth="1"/>
    <col min="9" max="9" width="16.5703125" customWidth="1"/>
    <col min="10" max="10" width="16.7109375" customWidth="1"/>
    <col min="11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2113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1692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25.9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2387</v>
      </c>
      <c r="G14" s="559" t="s">
        <v>2381</v>
      </c>
      <c r="H14" s="559" t="s">
        <v>1776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60"/>
      <c r="B15" s="560"/>
      <c r="C15" s="579"/>
      <c r="D15" s="559"/>
      <c r="E15" s="559"/>
      <c r="F15" s="559"/>
      <c r="G15" s="559"/>
      <c r="H15" s="559"/>
      <c r="I15" s="33" t="s">
        <v>1</v>
      </c>
      <c r="J15" s="33" t="s">
        <v>17</v>
      </c>
      <c r="K15" s="33" t="s">
        <v>1869</v>
      </c>
      <c r="L15" s="33" t="s">
        <v>19</v>
      </c>
      <c r="M15" s="33" t="s">
        <v>18</v>
      </c>
    </row>
    <row r="16" spans="1:21" ht="15.75">
      <c r="A16" s="420"/>
      <c r="B16" s="542"/>
      <c r="C16" s="543"/>
      <c r="D16" s="543"/>
      <c r="E16" s="506"/>
      <c r="F16" s="517"/>
      <c r="G16" s="517"/>
      <c r="H16" s="517"/>
      <c r="I16" s="517"/>
      <c r="J16" s="517"/>
      <c r="K16" s="301"/>
      <c r="L16" s="301"/>
      <c r="M16" s="301"/>
    </row>
    <row r="17" spans="1:13">
      <c r="A17" s="421"/>
      <c r="B17" s="545"/>
      <c r="C17" s="546" t="s">
        <v>2435</v>
      </c>
      <c r="D17" s="546">
        <v>2</v>
      </c>
      <c r="E17" s="440"/>
      <c r="F17" s="131"/>
      <c r="G17" s="131"/>
      <c r="H17" s="131"/>
      <c r="I17" s="131"/>
      <c r="J17" s="131"/>
      <c r="K17" s="380"/>
      <c r="L17" s="380"/>
      <c r="M17" s="380"/>
    </row>
    <row r="18" spans="1:13">
      <c r="A18" s="430">
        <v>1</v>
      </c>
      <c r="B18" s="545">
        <v>45282</v>
      </c>
      <c r="C18" s="546" t="s">
        <v>2101</v>
      </c>
      <c r="D18" s="546">
        <v>4</v>
      </c>
      <c r="E18" s="440"/>
      <c r="F18" s="131"/>
      <c r="G18" s="131"/>
      <c r="H18" s="131"/>
      <c r="I18" s="131"/>
      <c r="J18" s="131"/>
      <c r="K18" s="380" t="s">
        <v>111</v>
      </c>
      <c r="L18" s="380"/>
      <c r="M18" s="380"/>
    </row>
    <row r="19" spans="1:13">
      <c r="A19" s="430"/>
      <c r="B19" s="545">
        <v>45297</v>
      </c>
      <c r="C19" s="546" t="s">
        <v>2438</v>
      </c>
      <c r="D19" s="546">
        <v>2</v>
      </c>
      <c r="E19" s="440"/>
      <c r="F19" s="131"/>
      <c r="G19" s="131"/>
      <c r="H19" s="131"/>
      <c r="I19" s="131"/>
      <c r="J19" s="131"/>
      <c r="K19" s="380"/>
      <c r="L19" s="380"/>
      <c r="M19" s="380"/>
    </row>
    <row r="20" spans="1:13">
      <c r="A20" s="430">
        <v>2</v>
      </c>
      <c r="B20" s="545">
        <v>45315</v>
      </c>
      <c r="C20" s="546" t="s">
        <v>1615</v>
      </c>
      <c r="D20" s="546">
        <v>4</v>
      </c>
      <c r="E20" s="440"/>
      <c r="F20" s="131"/>
      <c r="G20" s="131"/>
      <c r="H20" s="131"/>
      <c r="I20" s="131"/>
      <c r="J20" s="131"/>
      <c r="K20" s="380"/>
      <c r="L20" s="380"/>
      <c r="M20" s="380"/>
    </row>
    <row r="21" spans="1:13">
      <c r="A21" s="421">
        <v>3</v>
      </c>
      <c r="B21" s="545">
        <v>45342</v>
      </c>
      <c r="C21" s="546" t="s">
        <v>2117</v>
      </c>
      <c r="D21" s="546">
        <v>2</v>
      </c>
      <c r="E21" s="440"/>
      <c r="F21" s="131"/>
      <c r="G21" s="131"/>
      <c r="H21" s="131"/>
      <c r="I21" s="131"/>
      <c r="J21" s="131"/>
      <c r="K21" s="380"/>
      <c r="L21" s="380"/>
      <c r="M21" s="380"/>
    </row>
    <row r="22" spans="1:13" ht="15.75">
      <c r="A22" s="421">
        <v>4</v>
      </c>
      <c r="B22" s="547"/>
      <c r="C22" s="548"/>
      <c r="D22" s="548"/>
      <c r="E22" s="440"/>
      <c r="F22" s="549">
        <v>1</v>
      </c>
      <c r="G22" s="550"/>
      <c r="H22" s="550"/>
      <c r="I22" s="425">
        <v>45370</v>
      </c>
      <c r="J22" s="531" t="s">
        <v>2132</v>
      </c>
      <c r="K22" s="551"/>
      <c r="L22" s="380"/>
      <c r="M22" s="380"/>
    </row>
    <row r="23" spans="1:13" ht="15.75">
      <c r="A23" s="421">
        <v>5</v>
      </c>
      <c r="B23" s="552"/>
      <c r="C23" s="553"/>
      <c r="D23" s="553"/>
      <c r="E23" s="440"/>
      <c r="F23" s="549">
        <v>1</v>
      </c>
      <c r="G23" s="550"/>
      <c r="H23" s="550"/>
      <c r="I23" s="425">
        <v>45371</v>
      </c>
      <c r="J23" s="531" t="s">
        <v>2133</v>
      </c>
      <c r="K23" s="551"/>
      <c r="L23" s="380"/>
      <c r="M23" s="380"/>
    </row>
    <row r="24" spans="1:13" ht="15.75">
      <c r="A24" s="421">
        <v>6</v>
      </c>
      <c r="B24" s="554"/>
      <c r="C24" s="378"/>
      <c r="D24" s="378"/>
      <c r="E24" s="440"/>
      <c r="F24" s="549">
        <v>1</v>
      </c>
      <c r="G24" s="550"/>
      <c r="H24" s="222"/>
      <c r="I24" s="425">
        <v>45330</v>
      </c>
      <c r="J24" s="380" t="s">
        <v>2184</v>
      </c>
      <c r="K24" s="380" t="s">
        <v>2175</v>
      </c>
      <c r="L24" s="380"/>
      <c r="M24" s="380"/>
    </row>
    <row r="25" spans="1:13" ht="15.75">
      <c r="A25" s="421">
        <v>7</v>
      </c>
      <c r="B25" s="554"/>
      <c r="C25" s="378"/>
      <c r="D25" s="378"/>
      <c r="E25" s="440"/>
      <c r="F25" s="549">
        <v>1</v>
      </c>
      <c r="G25" s="550"/>
      <c r="H25" s="222"/>
      <c r="I25" s="425">
        <v>45370</v>
      </c>
      <c r="J25" s="380" t="s">
        <v>2200</v>
      </c>
      <c r="K25" s="380"/>
      <c r="L25" s="380"/>
      <c r="M25" s="380"/>
    </row>
    <row r="26" spans="1:13" ht="15.75">
      <c r="A26" s="421">
        <v>8</v>
      </c>
      <c r="B26" s="554"/>
      <c r="C26" s="378"/>
      <c r="D26" s="378"/>
      <c r="E26" s="440"/>
      <c r="F26" s="549"/>
      <c r="G26" s="550"/>
      <c r="H26" s="222"/>
      <c r="I26" s="425"/>
      <c r="J26" s="380"/>
      <c r="K26" s="380" t="s">
        <v>2024</v>
      </c>
      <c r="L26" s="380"/>
      <c r="M26" s="380"/>
    </row>
    <row r="27" spans="1:13">
      <c r="A27" s="421">
        <v>9</v>
      </c>
      <c r="B27" s="545">
        <v>45318</v>
      </c>
      <c r="C27" s="546" t="s">
        <v>1649</v>
      </c>
      <c r="D27" s="546">
        <v>5</v>
      </c>
      <c r="E27" s="440"/>
      <c r="F27" s="131"/>
      <c r="G27" s="131"/>
      <c r="H27" s="131"/>
      <c r="I27" s="131"/>
      <c r="J27" s="131"/>
      <c r="K27" s="380"/>
      <c r="L27" s="380"/>
      <c r="M27" s="380"/>
    </row>
    <row r="28" spans="1:13" ht="15.75">
      <c r="A28" s="38"/>
      <c r="B28" s="57">
        <v>45447</v>
      </c>
      <c r="C28" s="378">
        <v>1020</v>
      </c>
      <c r="D28" s="378"/>
      <c r="E28" s="440"/>
      <c r="F28" s="549"/>
      <c r="G28" s="550">
        <v>10</v>
      </c>
      <c r="H28" s="222"/>
      <c r="I28" s="425"/>
      <c r="J28" s="380"/>
      <c r="K28" s="380" t="s">
        <v>106</v>
      </c>
      <c r="L28" s="380"/>
      <c r="M28" s="380"/>
    </row>
    <row r="29" spans="1:13" ht="15.75" thickBot="1">
      <c r="A29" s="44"/>
      <c r="B29" s="186"/>
      <c r="C29" s="45"/>
      <c r="D29" s="45"/>
      <c r="E29" s="555"/>
      <c r="F29" s="556"/>
      <c r="G29" s="556"/>
      <c r="H29" s="556"/>
      <c r="I29" s="557"/>
      <c r="J29" s="558"/>
      <c r="K29" s="558"/>
      <c r="L29" s="558"/>
      <c r="M29" s="558"/>
    </row>
    <row r="30" spans="1:13">
      <c r="A30" s="593" t="s">
        <v>11</v>
      </c>
      <c r="B30" s="593"/>
      <c r="C30" s="593"/>
      <c r="D30" s="371">
        <f>SUM(D17:D29)</f>
        <v>19</v>
      </c>
      <c r="E30" s="371">
        <f>SUM(E17:E29)</f>
        <v>0</v>
      </c>
      <c r="F30" s="371">
        <f>SUM(F18:F29)</f>
        <v>4</v>
      </c>
      <c r="G30" s="371">
        <f>SUM(G16:G29)</f>
        <v>10</v>
      </c>
      <c r="H30" s="361">
        <f>D30-E30-F30-G30</f>
        <v>5</v>
      </c>
      <c r="I30" s="544"/>
      <c r="J30" s="361"/>
      <c r="K30" s="371"/>
      <c r="L30" s="371"/>
      <c r="M30" s="371"/>
    </row>
    <row r="32" spans="1:13">
      <c r="B32" s="364" t="s">
        <v>2385</v>
      </c>
      <c r="C32" s="364" t="s">
        <v>1640</v>
      </c>
      <c r="D32" s="363">
        <f>F30</f>
        <v>4</v>
      </c>
      <c r="E32" s="428"/>
    </row>
    <row r="33" spans="2:6">
      <c r="B33" s="364"/>
      <c r="C33" s="364" t="s">
        <v>2386</v>
      </c>
      <c r="D33" s="363">
        <f>H30</f>
        <v>5</v>
      </c>
      <c r="E33" s="428" t="s">
        <v>2464</v>
      </c>
      <c r="F33" s="429" t="s">
        <v>2463</v>
      </c>
    </row>
    <row r="34" spans="2:6">
      <c r="C34" s="364" t="s">
        <v>390</v>
      </c>
      <c r="D34" s="363">
        <f>G30</f>
        <v>10</v>
      </c>
    </row>
  </sheetData>
  <mergeCells count="13">
    <mergeCell ref="L14:M14"/>
    <mergeCell ref="A30:C30"/>
    <mergeCell ref="A6:M6"/>
    <mergeCell ref="A13:M13"/>
    <mergeCell ref="A14:A15"/>
    <mergeCell ref="B14:B15"/>
    <mergeCell ref="C14:C15"/>
    <mergeCell ref="D14:D15"/>
    <mergeCell ref="E14:E15"/>
    <mergeCell ref="F14:F15"/>
    <mergeCell ref="H14:H15"/>
    <mergeCell ref="I14:K14"/>
    <mergeCell ref="G14:G15"/>
  </mergeCells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3:U50"/>
  <sheetViews>
    <sheetView topLeftCell="A20" workbookViewId="0">
      <selection activeCell="J45" sqref="J45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8.5703125" customWidth="1"/>
    <col min="6" max="7" width="9.7109375" customWidth="1"/>
    <col min="8" max="8" width="9.5703125" customWidth="1"/>
    <col min="9" max="10" width="15.7109375" customWidth="1"/>
    <col min="11" max="11" width="17.8554687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2105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1692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30" customHeight="1">
      <c r="A14" s="560" t="s">
        <v>0</v>
      </c>
      <c r="B14" s="560" t="s">
        <v>13</v>
      </c>
      <c r="C14" s="579" t="s">
        <v>14</v>
      </c>
      <c r="D14" s="559" t="s">
        <v>1774</v>
      </c>
      <c r="E14" s="559" t="s">
        <v>2078</v>
      </c>
      <c r="F14" s="559" t="s">
        <v>2387</v>
      </c>
      <c r="G14" s="567" t="s">
        <v>2381</v>
      </c>
      <c r="H14" s="559" t="s">
        <v>1776</v>
      </c>
      <c r="I14" s="560" t="s">
        <v>15</v>
      </c>
      <c r="J14" s="560"/>
      <c r="K14" s="560"/>
      <c r="L14" s="560" t="s">
        <v>20</v>
      </c>
      <c r="M14" s="560"/>
    </row>
    <row r="15" spans="1:21" ht="30" customHeight="1">
      <c r="A15" s="560"/>
      <c r="B15" s="560"/>
      <c r="C15" s="579"/>
      <c r="D15" s="559"/>
      <c r="E15" s="559"/>
      <c r="F15" s="559"/>
      <c r="G15" s="568"/>
      <c r="H15" s="559"/>
      <c r="I15" s="33" t="s">
        <v>1</v>
      </c>
      <c r="J15" s="33" t="s">
        <v>17</v>
      </c>
      <c r="K15" s="33" t="s">
        <v>2388</v>
      </c>
      <c r="L15" s="33" t="s">
        <v>19</v>
      </c>
      <c r="M15" s="33" t="s">
        <v>18</v>
      </c>
    </row>
    <row r="16" spans="1:21" ht="15.75">
      <c r="A16" s="459">
        <v>1</v>
      </c>
      <c r="B16" s="313">
        <v>44722</v>
      </c>
      <c r="C16" s="314" t="s">
        <v>1632</v>
      </c>
      <c r="D16" s="314">
        <v>1</v>
      </c>
      <c r="E16" s="265">
        <v>1</v>
      </c>
      <c r="F16" s="196"/>
      <c r="G16" s="196"/>
      <c r="H16" s="196"/>
      <c r="I16" s="196"/>
      <c r="J16" s="196"/>
      <c r="K16" s="278"/>
      <c r="L16" s="277"/>
      <c r="M16" s="283"/>
    </row>
    <row r="17" spans="1:13" ht="15.75">
      <c r="A17" s="459">
        <v>2</v>
      </c>
      <c r="B17" s="316">
        <v>45231</v>
      </c>
      <c r="C17" s="317" t="s">
        <v>1633</v>
      </c>
      <c r="D17" s="317">
        <v>1</v>
      </c>
      <c r="E17" s="265">
        <v>1</v>
      </c>
      <c r="F17" s="196"/>
      <c r="G17" s="196"/>
      <c r="H17" s="196"/>
      <c r="I17" s="196"/>
      <c r="J17" s="196"/>
      <c r="K17" s="278"/>
      <c r="L17" s="277"/>
      <c r="M17" s="283"/>
    </row>
    <row r="18" spans="1:13">
      <c r="A18" s="459">
        <v>3</v>
      </c>
      <c r="B18" s="313">
        <v>45275</v>
      </c>
      <c r="C18" s="314" t="s">
        <v>1628</v>
      </c>
      <c r="D18" s="314">
        <v>5</v>
      </c>
      <c r="E18" s="265">
        <v>2</v>
      </c>
      <c r="F18" s="196"/>
      <c r="G18" s="196"/>
      <c r="H18" s="196"/>
      <c r="I18" s="196"/>
      <c r="J18" s="196"/>
      <c r="K18" s="196"/>
      <c r="L18" s="260"/>
      <c r="M18" s="260"/>
    </row>
    <row r="19" spans="1:13" ht="15.75">
      <c r="A19" s="284">
        <v>4</v>
      </c>
      <c r="B19" s="316">
        <v>45318</v>
      </c>
      <c r="C19" s="317" t="s">
        <v>1649</v>
      </c>
      <c r="D19" s="317">
        <v>5</v>
      </c>
      <c r="E19" s="262"/>
      <c r="F19" s="196"/>
      <c r="G19" s="196"/>
      <c r="H19" s="196"/>
      <c r="I19" s="196"/>
      <c r="J19" s="196"/>
      <c r="K19" s="196"/>
      <c r="L19" s="260"/>
      <c r="M19" s="260"/>
    </row>
    <row r="20" spans="1:13" ht="15.75">
      <c r="A20" s="284">
        <v>5</v>
      </c>
      <c r="B20" s="313">
        <v>45348</v>
      </c>
      <c r="C20" s="314" t="s">
        <v>1964</v>
      </c>
      <c r="D20" s="314">
        <v>20</v>
      </c>
      <c r="E20" s="262"/>
      <c r="F20" s="196"/>
      <c r="G20" s="196"/>
      <c r="H20" s="196"/>
      <c r="I20" s="196"/>
      <c r="J20" s="196"/>
      <c r="K20" s="196"/>
      <c r="L20" s="260"/>
      <c r="M20" s="260"/>
    </row>
    <row r="21" spans="1:13" ht="15.75">
      <c r="A21" s="284">
        <v>6</v>
      </c>
      <c r="B21" s="313">
        <v>45367</v>
      </c>
      <c r="C21" s="314" t="s">
        <v>2106</v>
      </c>
      <c r="D21" s="314">
        <v>15</v>
      </c>
      <c r="E21" s="262"/>
      <c r="F21" s="196"/>
      <c r="G21" s="196"/>
      <c r="H21" s="196"/>
      <c r="I21" s="196"/>
      <c r="J21" s="196"/>
      <c r="K21" s="196"/>
      <c r="L21" s="260"/>
      <c r="M21" s="260"/>
    </row>
    <row r="22" spans="1:13" ht="15.75">
      <c r="A22" s="284"/>
      <c r="B22" s="281"/>
      <c r="C22" s="265"/>
      <c r="D22" s="265"/>
      <c r="E22" s="262"/>
      <c r="F22" s="319">
        <v>1</v>
      </c>
      <c r="G22" s="280"/>
      <c r="H22" s="258"/>
      <c r="I22" s="282">
        <v>45359</v>
      </c>
      <c r="J22" s="260" t="s">
        <v>2108</v>
      </c>
      <c r="K22" s="260"/>
      <c r="L22" s="260"/>
      <c r="M22" s="260"/>
    </row>
    <row r="23" spans="1:13" ht="15.75">
      <c r="A23" s="284"/>
      <c r="B23" s="281"/>
      <c r="C23" s="265"/>
      <c r="D23" s="265"/>
      <c r="E23" s="262"/>
      <c r="F23" s="319">
        <v>1</v>
      </c>
      <c r="G23" s="280"/>
      <c r="H23" s="258"/>
      <c r="I23" s="282">
        <v>45351</v>
      </c>
      <c r="J23" s="260" t="s">
        <v>1673</v>
      </c>
      <c r="K23" s="260"/>
      <c r="L23" s="260"/>
      <c r="M23" s="260"/>
    </row>
    <row r="24" spans="1:13">
      <c r="A24" s="284"/>
      <c r="B24" s="281"/>
      <c r="C24" s="265"/>
      <c r="D24" s="265"/>
      <c r="E24" s="258"/>
      <c r="F24" s="320">
        <v>1</v>
      </c>
      <c r="G24" s="258"/>
      <c r="H24" s="258"/>
      <c r="I24" s="268">
        <v>45300</v>
      </c>
      <c r="J24" s="260" t="s">
        <v>2112</v>
      </c>
      <c r="K24" s="260"/>
      <c r="L24" s="260"/>
      <c r="M24" s="260"/>
    </row>
    <row r="25" spans="1:13" ht="15.75">
      <c r="A25" s="284"/>
      <c r="B25" s="281"/>
      <c r="C25" s="265"/>
      <c r="D25" s="265"/>
      <c r="E25" s="258"/>
      <c r="F25" s="319">
        <v>1</v>
      </c>
      <c r="G25" s="280"/>
      <c r="H25" s="258"/>
      <c r="I25" s="268">
        <v>45300</v>
      </c>
      <c r="J25" s="260" t="s">
        <v>2084</v>
      </c>
      <c r="K25" s="278"/>
      <c r="L25" s="260"/>
      <c r="M25" s="260"/>
    </row>
    <row r="26" spans="1:13" ht="15.75">
      <c r="A26" s="284"/>
      <c r="B26" s="281"/>
      <c r="C26" s="265"/>
      <c r="D26" s="265"/>
      <c r="E26" s="258"/>
      <c r="F26" s="319">
        <v>1</v>
      </c>
      <c r="G26" s="280"/>
      <c r="H26" s="258"/>
      <c r="I26" s="268">
        <v>45300</v>
      </c>
      <c r="J26" s="260" t="s">
        <v>117</v>
      </c>
      <c r="K26" s="260"/>
      <c r="L26" s="260"/>
      <c r="M26" s="260"/>
    </row>
    <row r="27" spans="1:13" ht="15.75">
      <c r="A27" s="284"/>
      <c r="B27" s="281"/>
      <c r="C27" s="265"/>
      <c r="D27" s="265"/>
      <c r="E27" s="258"/>
      <c r="F27" s="437">
        <v>1</v>
      </c>
      <c r="G27" s="344"/>
      <c r="H27" s="345"/>
      <c r="I27" s="343">
        <v>45300</v>
      </c>
      <c r="J27" s="345" t="s">
        <v>1647</v>
      </c>
      <c r="K27" s="345"/>
      <c r="L27" s="260"/>
      <c r="M27" s="260"/>
    </row>
    <row r="28" spans="1:13" ht="15.75">
      <c r="A28" s="284"/>
      <c r="B28" s="281"/>
      <c r="C28" s="265"/>
      <c r="D28" s="265"/>
      <c r="E28" s="258"/>
      <c r="F28" s="319">
        <v>1</v>
      </c>
      <c r="G28" s="280"/>
      <c r="H28" s="258"/>
      <c r="I28" s="268">
        <v>45300</v>
      </c>
      <c r="J28" s="260" t="s">
        <v>118</v>
      </c>
      <c r="K28" s="260"/>
      <c r="L28" s="260"/>
      <c r="M28" s="260"/>
    </row>
    <row r="29" spans="1:13" ht="15.75">
      <c r="A29" s="284"/>
      <c r="B29" s="281"/>
      <c r="C29" s="265"/>
      <c r="D29" s="265"/>
      <c r="E29" s="258"/>
      <c r="F29" s="319">
        <v>1</v>
      </c>
      <c r="G29" s="280"/>
      <c r="H29" s="258"/>
      <c r="I29" s="268">
        <v>45300</v>
      </c>
      <c r="J29" s="260" t="s">
        <v>2085</v>
      </c>
      <c r="K29" s="260"/>
      <c r="L29" s="260"/>
      <c r="M29" s="260"/>
    </row>
    <row r="30" spans="1:13" ht="15.75">
      <c r="A30" s="284"/>
      <c r="B30" s="281"/>
      <c r="C30" s="265"/>
      <c r="D30" s="265"/>
      <c r="E30" s="258"/>
      <c r="F30" s="319">
        <v>1</v>
      </c>
      <c r="G30" s="280"/>
      <c r="H30" s="258"/>
      <c r="I30" s="268">
        <v>45300</v>
      </c>
      <c r="J30" s="260" t="s">
        <v>1588</v>
      </c>
      <c r="K30" s="260"/>
      <c r="L30" s="260"/>
      <c r="M30" s="260"/>
    </row>
    <row r="31" spans="1:13" ht="15.75">
      <c r="A31" s="284"/>
      <c r="B31" s="281"/>
      <c r="C31" s="265"/>
      <c r="D31" s="265"/>
      <c r="E31" s="258"/>
      <c r="F31" s="319">
        <v>1</v>
      </c>
      <c r="G31" s="280"/>
      <c r="H31" s="258"/>
      <c r="I31" s="268">
        <v>45300</v>
      </c>
      <c r="J31" s="260" t="s">
        <v>2085</v>
      </c>
      <c r="K31" s="260"/>
      <c r="L31" s="260"/>
      <c r="M31" s="260"/>
    </row>
    <row r="32" spans="1:13" ht="15.75">
      <c r="A32" s="284"/>
      <c r="B32" s="281"/>
      <c r="C32" s="265"/>
      <c r="D32" s="265"/>
      <c r="E32" s="258"/>
      <c r="F32" s="319">
        <v>1</v>
      </c>
      <c r="G32" s="280"/>
      <c r="H32" s="258"/>
      <c r="I32" s="268">
        <v>45300</v>
      </c>
      <c r="J32" s="260" t="s">
        <v>1588</v>
      </c>
      <c r="K32" s="260"/>
      <c r="L32" s="260"/>
      <c r="M32" s="260"/>
    </row>
    <row r="33" spans="1:13" ht="15.75">
      <c r="A33" s="284"/>
      <c r="B33" s="281"/>
      <c r="C33" s="265"/>
      <c r="D33" s="265"/>
      <c r="E33" s="258"/>
      <c r="F33" s="437">
        <v>1</v>
      </c>
      <c r="G33" s="344"/>
      <c r="H33" s="345"/>
      <c r="I33" s="343">
        <v>45300</v>
      </c>
      <c r="J33" s="345" t="s">
        <v>118</v>
      </c>
      <c r="K33" s="260"/>
      <c r="L33" s="260"/>
      <c r="M33" s="260"/>
    </row>
    <row r="34" spans="1:13" ht="15.75">
      <c r="A34" s="284"/>
      <c r="B34" s="281"/>
      <c r="C34" s="265"/>
      <c r="D34" s="265"/>
      <c r="E34" s="258"/>
      <c r="F34" s="437">
        <v>1</v>
      </c>
      <c r="G34" s="344"/>
      <c r="H34" s="344"/>
      <c r="I34" s="343">
        <v>45351</v>
      </c>
      <c r="J34" s="346" t="s">
        <v>2107</v>
      </c>
      <c r="K34" s="260"/>
      <c r="L34" s="260"/>
      <c r="M34" s="260"/>
    </row>
    <row r="35" spans="1:13" ht="15.75">
      <c r="A35" s="284"/>
      <c r="B35" s="281"/>
      <c r="C35" s="265"/>
      <c r="D35" s="265"/>
      <c r="E35" s="258"/>
      <c r="F35" s="437">
        <v>1</v>
      </c>
      <c r="G35" s="344"/>
      <c r="H35" s="345"/>
      <c r="I35" s="347">
        <v>45373</v>
      </c>
      <c r="J35" s="346" t="s">
        <v>1673</v>
      </c>
      <c r="K35" s="260"/>
      <c r="L35" s="260"/>
      <c r="M35" s="260"/>
    </row>
    <row r="36" spans="1:13" ht="15.75">
      <c r="A36" s="284"/>
      <c r="B36" s="281"/>
      <c r="C36" s="265"/>
      <c r="D36" s="265"/>
      <c r="E36" s="258"/>
      <c r="F36" s="437">
        <v>1</v>
      </c>
      <c r="G36" s="344"/>
      <c r="H36" s="345"/>
      <c r="I36" s="347">
        <v>45353</v>
      </c>
      <c r="J36" s="345" t="s">
        <v>2110</v>
      </c>
      <c r="K36" s="260"/>
      <c r="L36" s="260"/>
      <c r="M36" s="260"/>
    </row>
    <row r="37" spans="1:13" ht="15.75">
      <c r="A37" s="284"/>
      <c r="B37" s="281"/>
      <c r="C37" s="265"/>
      <c r="D37" s="265"/>
      <c r="E37" s="258"/>
      <c r="F37" s="437">
        <v>1</v>
      </c>
      <c r="G37" s="344"/>
      <c r="H37" s="345"/>
      <c r="I37" s="347">
        <v>45360</v>
      </c>
      <c r="J37" s="345" t="s">
        <v>2109</v>
      </c>
      <c r="K37" s="260"/>
      <c r="L37" s="260"/>
      <c r="M37" s="260"/>
    </row>
    <row r="38" spans="1:13" ht="15.75">
      <c r="A38" s="284"/>
      <c r="B38" s="281"/>
      <c r="C38" s="265"/>
      <c r="D38" s="265"/>
      <c r="E38" s="258"/>
      <c r="F38" s="437">
        <v>1</v>
      </c>
      <c r="G38" s="344"/>
      <c r="H38" s="344"/>
      <c r="I38" s="343">
        <v>45364</v>
      </c>
      <c r="J38" s="346" t="s">
        <v>1691</v>
      </c>
      <c r="K38" s="260"/>
      <c r="L38" s="260"/>
      <c r="M38" s="260"/>
    </row>
    <row r="39" spans="1:13" ht="15.75">
      <c r="A39" s="284"/>
      <c r="B39" s="281"/>
      <c r="C39" s="265"/>
      <c r="D39" s="265"/>
      <c r="E39" s="258"/>
      <c r="F39" s="437">
        <v>1</v>
      </c>
      <c r="G39" s="344"/>
      <c r="H39" s="345"/>
      <c r="I39" s="343">
        <v>45376</v>
      </c>
      <c r="J39" s="345" t="s">
        <v>2104</v>
      </c>
      <c r="K39" s="260"/>
      <c r="L39" s="260"/>
      <c r="M39" s="260"/>
    </row>
    <row r="40" spans="1:13">
      <c r="A40" s="284"/>
      <c r="B40" s="281"/>
      <c r="C40" s="265"/>
      <c r="D40" s="265"/>
      <c r="E40" s="258"/>
      <c r="F40" s="346">
        <v>1</v>
      </c>
      <c r="G40" s="345"/>
      <c r="H40" s="345"/>
      <c r="I40" s="343">
        <v>45377</v>
      </c>
      <c r="J40" s="345" t="s">
        <v>2330</v>
      </c>
      <c r="K40" s="260"/>
      <c r="L40" s="260"/>
      <c r="M40" s="260"/>
    </row>
    <row r="41" spans="1:13">
      <c r="A41" s="284"/>
      <c r="B41" s="281"/>
      <c r="C41" s="265"/>
      <c r="D41" s="265"/>
      <c r="E41" s="258"/>
      <c r="F41" s="346">
        <v>1</v>
      </c>
      <c r="G41" s="345"/>
      <c r="H41" s="345"/>
      <c r="I41" s="343">
        <v>45398</v>
      </c>
      <c r="J41" s="345" t="s">
        <v>2332</v>
      </c>
      <c r="K41" s="260"/>
      <c r="L41" s="260"/>
      <c r="M41" s="260"/>
    </row>
    <row r="42" spans="1:13">
      <c r="A42" s="284"/>
      <c r="B42" s="281"/>
      <c r="C42" s="265"/>
      <c r="D42" s="265"/>
      <c r="E42" s="258"/>
      <c r="F42" s="346">
        <v>1</v>
      </c>
      <c r="G42" s="345"/>
      <c r="H42" s="345"/>
      <c r="I42" s="343">
        <v>45406</v>
      </c>
      <c r="J42" s="345" t="s">
        <v>2331</v>
      </c>
      <c r="K42" s="260"/>
      <c r="L42" s="260"/>
      <c r="M42" s="260"/>
    </row>
    <row r="43" spans="1:13">
      <c r="A43" s="284"/>
      <c r="B43" s="281"/>
      <c r="C43" s="265"/>
      <c r="D43" s="265"/>
      <c r="E43" s="258"/>
      <c r="F43" s="346">
        <v>2</v>
      </c>
      <c r="G43" s="345"/>
      <c r="H43" s="345"/>
      <c r="I43" s="348">
        <v>45407</v>
      </c>
      <c r="J43" s="345" t="s">
        <v>1691</v>
      </c>
      <c r="K43" s="260"/>
      <c r="L43" s="260"/>
      <c r="M43" s="260"/>
    </row>
    <row r="44" spans="1:13">
      <c r="A44" s="284"/>
      <c r="B44" s="281"/>
      <c r="C44" s="265"/>
      <c r="D44" s="265"/>
      <c r="E44" s="258"/>
      <c r="F44" s="258"/>
      <c r="G44" s="258">
        <v>5</v>
      </c>
      <c r="H44" s="258"/>
      <c r="I44" s="291"/>
      <c r="J44" s="260" t="s">
        <v>2624</v>
      </c>
      <c r="K44" s="260"/>
      <c r="L44" s="260"/>
      <c r="M44" s="260"/>
    </row>
    <row r="45" spans="1:13">
      <c r="A45" s="284"/>
      <c r="B45" s="281"/>
      <c r="C45" s="158"/>
      <c r="D45" s="158"/>
      <c r="E45" s="258"/>
      <c r="F45" s="258"/>
      <c r="G45" s="258"/>
      <c r="H45" s="258"/>
      <c r="I45" s="282"/>
      <c r="J45" s="260"/>
      <c r="K45" s="260"/>
      <c r="L45" s="260"/>
      <c r="M45" s="260"/>
    </row>
    <row r="46" spans="1:13">
      <c r="A46" s="561" t="s">
        <v>11</v>
      </c>
      <c r="B46" s="561"/>
      <c r="C46" s="561"/>
      <c r="D46" s="258">
        <f>SUM(D16:D45)</f>
        <v>47</v>
      </c>
      <c r="E46" s="258">
        <f>SUM(E16:E45)</f>
        <v>4</v>
      </c>
      <c r="F46" s="258">
        <f>SUM(F18:F45)</f>
        <v>23</v>
      </c>
      <c r="G46" s="258">
        <f>SUM(G16:G45)</f>
        <v>5</v>
      </c>
      <c r="H46" s="260">
        <f>D46-F46-G46</f>
        <v>19</v>
      </c>
      <c r="I46" s="282"/>
      <c r="J46" s="260"/>
      <c r="K46" s="258"/>
      <c r="L46" s="258"/>
      <c r="M46" s="258"/>
    </row>
    <row r="48" spans="1:13">
      <c r="B48" s="364" t="s">
        <v>2385</v>
      </c>
      <c r="C48" s="364" t="s">
        <v>1640</v>
      </c>
      <c r="D48" s="363">
        <f>F46</f>
        <v>23</v>
      </c>
    </row>
    <row r="49" spans="2:5">
      <c r="B49" s="364"/>
      <c r="C49" s="364" t="s">
        <v>2386</v>
      </c>
      <c r="D49" s="363">
        <f>H46</f>
        <v>19</v>
      </c>
      <c r="E49" t="s">
        <v>2455</v>
      </c>
    </row>
    <row r="50" spans="2:5">
      <c r="C50" s="364" t="s">
        <v>390</v>
      </c>
      <c r="D50" s="363">
        <f>G46</f>
        <v>5</v>
      </c>
    </row>
  </sheetData>
  <mergeCells count="13">
    <mergeCell ref="L14:M14"/>
    <mergeCell ref="A46:C46"/>
    <mergeCell ref="A6:M6"/>
    <mergeCell ref="A13:M13"/>
    <mergeCell ref="A14:A15"/>
    <mergeCell ref="B14:B15"/>
    <mergeCell ref="C14:C15"/>
    <mergeCell ref="D14:D15"/>
    <mergeCell ref="E14:E15"/>
    <mergeCell ref="F14:F15"/>
    <mergeCell ref="H14:H15"/>
    <mergeCell ref="I14:K14"/>
    <mergeCell ref="G14:G15"/>
  </mergeCells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3:U40"/>
  <sheetViews>
    <sheetView topLeftCell="A9" workbookViewId="0">
      <selection activeCell="B26" sqref="B26:C26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9" customWidth="1"/>
    <col min="8" max="8" width="7.42578125" customWidth="1"/>
    <col min="9" max="9" width="16.5703125" customWidth="1"/>
    <col min="10" max="10" width="14.28515625" customWidth="1"/>
    <col min="11" max="11" width="16.42578125" customWidth="1"/>
    <col min="12" max="13" width="9.7109375" customWidth="1"/>
  </cols>
  <sheetData>
    <row r="3" spans="1:21">
      <c r="A3" t="s">
        <v>4</v>
      </c>
    </row>
    <row r="5" spans="1:21">
      <c r="A5" s="1" t="s">
        <v>5</v>
      </c>
    </row>
    <row r="6" spans="1:21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  <c r="U6" s="13"/>
    </row>
    <row r="7" spans="1:21">
      <c r="A7" s="1"/>
    </row>
    <row r="8" spans="1:21">
      <c r="A8" s="14" t="s">
        <v>12</v>
      </c>
      <c r="C8" t="s">
        <v>2099</v>
      </c>
    </row>
    <row r="9" spans="1:21">
      <c r="A9" s="14"/>
    </row>
    <row r="10" spans="1:21">
      <c r="A10" s="14" t="s">
        <v>8</v>
      </c>
      <c r="C10" t="s">
        <v>7</v>
      </c>
    </row>
    <row r="11" spans="1:21">
      <c r="A11" s="14"/>
    </row>
    <row r="12" spans="1:21">
      <c r="A12" s="14" t="s">
        <v>9</v>
      </c>
      <c r="C12" t="s">
        <v>1692</v>
      </c>
    </row>
    <row r="13" spans="1:21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1" ht="24" customHeight="1">
      <c r="A14" s="560" t="s">
        <v>0</v>
      </c>
      <c r="B14" s="560" t="s">
        <v>13</v>
      </c>
      <c r="C14" s="579" t="s">
        <v>2383</v>
      </c>
      <c r="D14" s="559" t="s">
        <v>1774</v>
      </c>
      <c r="E14" s="559" t="s">
        <v>2078</v>
      </c>
      <c r="F14" s="559" t="s">
        <v>2387</v>
      </c>
      <c r="G14" s="567" t="s">
        <v>2381</v>
      </c>
      <c r="H14" s="559" t="s">
        <v>1776</v>
      </c>
      <c r="I14" s="560" t="s">
        <v>15</v>
      </c>
      <c r="J14" s="560"/>
      <c r="K14" s="560"/>
      <c r="L14" s="560" t="s">
        <v>20</v>
      </c>
      <c r="M14" s="560"/>
    </row>
    <row r="15" spans="1:21" ht="24.75" customHeight="1">
      <c r="A15" s="560"/>
      <c r="B15" s="560"/>
      <c r="C15" s="579"/>
      <c r="D15" s="559"/>
      <c r="E15" s="559"/>
      <c r="F15" s="559"/>
      <c r="G15" s="568"/>
      <c r="H15" s="559"/>
      <c r="I15" s="33" t="s">
        <v>1</v>
      </c>
      <c r="J15" s="33" t="s">
        <v>17</v>
      </c>
      <c r="K15" s="33" t="s">
        <v>2388</v>
      </c>
      <c r="L15" s="33" t="s">
        <v>19</v>
      </c>
      <c r="M15" s="33" t="s">
        <v>18</v>
      </c>
    </row>
    <row r="16" spans="1:21" ht="15.75">
      <c r="A16" s="152"/>
      <c r="B16" s="329"/>
      <c r="C16" s="330" t="s">
        <v>2384</v>
      </c>
      <c r="D16" s="330">
        <v>2</v>
      </c>
      <c r="E16" s="315"/>
      <c r="F16" s="318"/>
      <c r="G16" s="318"/>
      <c r="H16" s="331"/>
      <c r="I16" s="268"/>
      <c r="J16" s="261"/>
      <c r="K16" s="278"/>
      <c r="L16" s="277"/>
      <c r="M16" s="283"/>
    </row>
    <row r="17" spans="1:13" ht="15.75">
      <c r="A17" s="152">
        <v>1</v>
      </c>
      <c r="B17" s="329">
        <v>44722</v>
      </c>
      <c r="C17" s="330" t="s">
        <v>1632</v>
      </c>
      <c r="D17" s="330">
        <v>1</v>
      </c>
      <c r="E17" s="315"/>
      <c r="F17" s="318"/>
      <c r="G17" s="318"/>
      <c r="H17" s="331"/>
      <c r="I17" s="268"/>
      <c r="J17" s="261"/>
      <c r="K17" s="278"/>
      <c r="L17" s="277"/>
      <c r="M17" s="283"/>
    </row>
    <row r="18" spans="1:13" ht="15.75">
      <c r="A18" s="152">
        <v>2</v>
      </c>
      <c r="B18" s="327">
        <v>45321</v>
      </c>
      <c r="C18" s="328" t="s">
        <v>2103</v>
      </c>
      <c r="D18" s="330">
        <v>10</v>
      </c>
      <c r="E18" s="315"/>
      <c r="F18" s="331"/>
      <c r="G18" s="331"/>
      <c r="H18" s="331"/>
      <c r="I18" s="268"/>
      <c r="J18" s="261"/>
      <c r="K18" s="278"/>
      <c r="L18" s="277"/>
      <c r="M18" s="283"/>
    </row>
    <row r="19" spans="1:13" ht="15.75">
      <c r="A19" s="152">
        <v>3</v>
      </c>
      <c r="B19" s="329">
        <v>45359</v>
      </c>
      <c r="C19" s="330" t="s">
        <v>2100</v>
      </c>
      <c r="D19" s="330">
        <v>24</v>
      </c>
      <c r="E19" s="315"/>
      <c r="F19" s="331"/>
      <c r="G19" s="331"/>
      <c r="H19" s="332"/>
      <c r="I19" s="268"/>
      <c r="J19" s="278"/>
      <c r="K19" s="278"/>
      <c r="L19" s="260"/>
      <c r="M19" s="260"/>
    </row>
    <row r="20" spans="1:13" ht="15.75">
      <c r="A20" s="152">
        <v>4</v>
      </c>
      <c r="B20" s="335"/>
      <c r="C20" s="315"/>
      <c r="D20" s="315"/>
      <c r="E20" s="333"/>
      <c r="F20" s="318">
        <v>8</v>
      </c>
      <c r="G20" s="318"/>
      <c r="H20" s="331"/>
      <c r="I20" s="268">
        <v>45347</v>
      </c>
      <c r="J20" s="261" t="s">
        <v>1673</v>
      </c>
      <c r="K20" s="260" t="s">
        <v>1750</v>
      </c>
      <c r="L20" s="260"/>
      <c r="M20" s="260"/>
    </row>
    <row r="21" spans="1:13" ht="15.75">
      <c r="A21" s="152">
        <v>5</v>
      </c>
      <c r="B21" s="335"/>
      <c r="C21" s="315"/>
      <c r="D21" s="315"/>
      <c r="E21" s="333"/>
      <c r="F21" s="332">
        <v>2</v>
      </c>
      <c r="G21" s="332"/>
      <c r="H21" s="332"/>
      <c r="I21" s="282">
        <v>45407</v>
      </c>
      <c r="J21" s="260" t="s">
        <v>1691</v>
      </c>
      <c r="K21" s="260" t="s">
        <v>1750</v>
      </c>
      <c r="L21" s="260"/>
      <c r="M21" s="260"/>
    </row>
    <row r="22" spans="1:13" ht="15.75">
      <c r="A22" s="152">
        <v>6</v>
      </c>
      <c r="B22" s="334"/>
      <c r="C22" s="315"/>
      <c r="D22" s="315"/>
      <c r="E22" s="333"/>
      <c r="F22" s="332">
        <v>5</v>
      </c>
      <c r="G22" s="332"/>
      <c r="H22" s="332"/>
      <c r="I22" s="334">
        <v>45420</v>
      </c>
      <c r="J22" s="260" t="s">
        <v>1691</v>
      </c>
      <c r="K22" s="260" t="s">
        <v>1750</v>
      </c>
      <c r="L22" s="260"/>
      <c r="M22" s="260"/>
    </row>
    <row r="23" spans="1:13" ht="15.75">
      <c r="A23" s="152">
        <v>7</v>
      </c>
      <c r="B23" s="334">
        <v>45420</v>
      </c>
      <c r="C23" s="315" t="s">
        <v>2382</v>
      </c>
      <c r="D23" s="315"/>
      <c r="E23" s="333"/>
      <c r="F23" s="332"/>
      <c r="G23" s="332">
        <v>10</v>
      </c>
      <c r="H23" s="332"/>
      <c r="I23" s="282"/>
      <c r="J23" s="260"/>
      <c r="K23" s="260" t="s">
        <v>2389</v>
      </c>
      <c r="L23" s="260"/>
      <c r="M23" s="260"/>
    </row>
    <row r="24" spans="1:13" ht="15.75">
      <c r="A24" s="152">
        <v>8</v>
      </c>
      <c r="B24" s="334">
        <v>45421</v>
      </c>
      <c r="C24" s="315"/>
      <c r="D24" s="315"/>
      <c r="E24" s="436"/>
      <c r="F24" s="332"/>
      <c r="G24" s="332"/>
      <c r="H24" s="332"/>
      <c r="I24" s="282"/>
      <c r="J24" s="260"/>
      <c r="K24" s="260" t="s">
        <v>111</v>
      </c>
      <c r="L24" s="260"/>
      <c r="M24" s="260"/>
    </row>
    <row r="25" spans="1:13" ht="15.75">
      <c r="A25" s="152"/>
      <c r="B25" s="334">
        <v>45425</v>
      </c>
      <c r="C25" s="315">
        <v>229</v>
      </c>
      <c r="D25" s="315"/>
      <c r="E25" s="333"/>
      <c r="F25" s="332"/>
      <c r="G25" s="332">
        <v>10</v>
      </c>
      <c r="H25" s="332"/>
      <c r="I25" s="282"/>
      <c r="J25" s="260"/>
      <c r="K25" s="260" t="s">
        <v>2389</v>
      </c>
      <c r="L25" s="260"/>
      <c r="M25" s="260"/>
    </row>
    <row r="26" spans="1:13" ht="15.75">
      <c r="A26" s="152"/>
      <c r="B26" s="334">
        <v>45447</v>
      </c>
      <c r="C26" s="315">
        <v>1020</v>
      </c>
      <c r="D26" s="315"/>
      <c r="E26" s="333"/>
      <c r="F26" s="332"/>
      <c r="G26" s="332">
        <v>4</v>
      </c>
      <c r="H26" s="332"/>
      <c r="I26" s="282"/>
      <c r="J26" s="260"/>
      <c r="K26" s="260" t="s">
        <v>106</v>
      </c>
      <c r="L26" s="260"/>
      <c r="M26" s="260"/>
    </row>
    <row r="27" spans="1:13" ht="15.75">
      <c r="A27" s="152"/>
      <c r="B27" s="335"/>
      <c r="C27" s="315"/>
      <c r="D27" s="315"/>
      <c r="E27" s="333"/>
      <c r="F27" s="332"/>
      <c r="G27" s="332"/>
      <c r="H27" s="332"/>
      <c r="I27" s="282"/>
      <c r="J27" s="260"/>
      <c r="K27" s="260"/>
      <c r="L27" s="260"/>
      <c r="M27" s="260"/>
    </row>
    <row r="28" spans="1:13" ht="15.75">
      <c r="A28" s="152"/>
      <c r="B28" s="335"/>
      <c r="C28" s="315"/>
      <c r="D28" s="315"/>
      <c r="E28" s="333"/>
      <c r="F28" s="332"/>
      <c r="G28" s="332"/>
      <c r="H28" s="332"/>
      <c r="I28" s="282"/>
      <c r="J28" s="260"/>
      <c r="K28" s="260"/>
      <c r="L28" s="260"/>
      <c r="M28" s="260"/>
    </row>
    <row r="29" spans="1:13" ht="15.75">
      <c r="A29" s="152"/>
      <c r="B29" s="335"/>
      <c r="C29" s="315"/>
      <c r="D29" s="315"/>
      <c r="E29" s="333"/>
      <c r="F29" s="332"/>
      <c r="G29" s="332"/>
      <c r="H29" s="332"/>
      <c r="I29" s="282"/>
      <c r="J29" s="260"/>
      <c r="K29" s="260"/>
      <c r="L29" s="260"/>
      <c r="M29" s="260"/>
    </row>
    <row r="30" spans="1:13" ht="15.75">
      <c r="A30" s="152"/>
      <c r="B30" s="335"/>
      <c r="C30" s="315"/>
      <c r="D30" s="315"/>
      <c r="E30" s="333"/>
      <c r="F30" s="332"/>
      <c r="G30" s="332"/>
      <c r="H30" s="332"/>
      <c r="I30" s="282"/>
      <c r="J30" s="260"/>
      <c r="K30" s="260"/>
      <c r="L30" s="260"/>
      <c r="M30" s="260"/>
    </row>
    <row r="31" spans="1:13" ht="15.75">
      <c r="A31" s="152"/>
      <c r="B31" s="335"/>
      <c r="C31" s="315"/>
      <c r="D31" s="315"/>
      <c r="E31" s="333"/>
      <c r="F31" s="332"/>
      <c r="G31" s="332"/>
      <c r="H31" s="332"/>
      <c r="I31" s="282"/>
      <c r="J31" s="260"/>
      <c r="K31" s="260"/>
      <c r="L31" s="260"/>
      <c r="M31" s="260"/>
    </row>
    <row r="32" spans="1:13" ht="15.75">
      <c r="A32" s="152"/>
      <c r="B32" s="335"/>
      <c r="C32" s="315"/>
      <c r="D32" s="315"/>
      <c r="E32" s="333"/>
      <c r="F32" s="332"/>
      <c r="G32" s="332"/>
      <c r="H32" s="332"/>
      <c r="I32" s="282"/>
      <c r="J32" s="260"/>
      <c r="K32" s="260"/>
      <c r="L32" s="260"/>
      <c r="M32" s="260"/>
    </row>
    <row r="33" spans="1:13" ht="15.75">
      <c r="A33" s="152"/>
      <c r="B33" s="335"/>
      <c r="C33" s="315"/>
      <c r="D33" s="315"/>
      <c r="E33" s="333"/>
      <c r="F33" s="332"/>
      <c r="G33" s="332"/>
      <c r="H33" s="332"/>
      <c r="I33" s="282"/>
      <c r="J33" s="260"/>
      <c r="K33" s="260"/>
      <c r="L33" s="260"/>
      <c r="M33" s="260"/>
    </row>
    <row r="34" spans="1:13" ht="15.75">
      <c r="A34" s="152"/>
      <c r="B34" s="335"/>
      <c r="C34" s="315"/>
      <c r="D34" s="315"/>
      <c r="E34" s="332"/>
      <c r="F34" s="332"/>
      <c r="G34" s="332"/>
      <c r="H34" s="332"/>
      <c r="I34" s="282"/>
      <c r="J34" s="260"/>
      <c r="K34" s="260"/>
      <c r="L34" s="260"/>
      <c r="M34" s="260"/>
    </row>
    <row r="35" spans="1:13">
      <c r="A35" s="156"/>
      <c r="B35" s="335"/>
      <c r="C35" s="336"/>
      <c r="D35" s="336"/>
      <c r="E35" s="332"/>
      <c r="F35" s="332"/>
      <c r="G35" s="332"/>
      <c r="H35" s="332"/>
      <c r="I35" s="282"/>
      <c r="J35" s="260"/>
      <c r="K35" s="260"/>
      <c r="L35" s="260"/>
      <c r="M35" s="260"/>
    </row>
    <row r="36" spans="1:13">
      <c r="A36" s="561" t="s">
        <v>11</v>
      </c>
      <c r="B36" s="561"/>
      <c r="C36" s="561"/>
      <c r="D36" s="258">
        <f>SUM(D16:D35)</f>
        <v>37</v>
      </c>
      <c r="E36" s="258">
        <f>SUM(E17:E35)</f>
        <v>0</v>
      </c>
      <c r="F36" s="258">
        <f>SUM(F17:F35)</f>
        <v>15</v>
      </c>
      <c r="G36" s="258">
        <f>SUM(G17:G35)</f>
        <v>24</v>
      </c>
      <c r="H36" s="260">
        <f>D36-G36</f>
        <v>13</v>
      </c>
      <c r="I36" s="282"/>
      <c r="J36" s="260"/>
      <c r="K36" s="258"/>
      <c r="L36" s="258"/>
      <c r="M36" s="258"/>
    </row>
    <row r="38" spans="1:13">
      <c r="B38" s="364" t="s">
        <v>2385</v>
      </c>
      <c r="C38" s="364" t="s">
        <v>1640</v>
      </c>
      <c r="D38" s="365">
        <f>F36</f>
        <v>15</v>
      </c>
    </row>
    <row r="39" spans="1:13">
      <c r="B39" s="364"/>
      <c r="C39" s="364" t="s">
        <v>2386</v>
      </c>
      <c r="D39" s="365">
        <f>D36-F36-G36</f>
        <v>-2</v>
      </c>
      <c r="E39" t="s">
        <v>2455</v>
      </c>
    </row>
    <row r="40" spans="1:13">
      <c r="C40" s="364" t="s">
        <v>390</v>
      </c>
      <c r="D40" s="365">
        <f>G36</f>
        <v>24</v>
      </c>
      <c r="J40" s="363">
        <f>D36-E36-F36-G36</f>
        <v>-2</v>
      </c>
    </row>
  </sheetData>
  <mergeCells count="13">
    <mergeCell ref="L14:M14"/>
    <mergeCell ref="A36:C36"/>
    <mergeCell ref="A6:M6"/>
    <mergeCell ref="A13:M13"/>
    <mergeCell ref="A14:A15"/>
    <mergeCell ref="B14:B15"/>
    <mergeCell ref="C14:C15"/>
    <mergeCell ref="D14:D15"/>
    <mergeCell ref="E14:E15"/>
    <mergeCell ref="F14:F15"/>
    <mergeCell ref="H14:H15"/>
    <mergeCell ref="I14:K14"/>
    <mergeCell ref="G14:G15"/>
  </mergeCells>
  <pageMargins left="0.7" right="0.7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U40"/>
  <sheetViews>
    <sheetView topLeftCell="A16" workbookViewId="0">
      <selection activeCell="B33" sqref="B33:C33"/>
    </sheetView>
  </sheetViews>
  <sheetFormatPr defaultRowHeight="15"/>
  <cols>
    <col min="1" max="1" width="3.28515625" customWidth="1"/>
    <col min="2" max="2" width="14.42578125" customWidth="1"/>
    <col min="3" max="3" width="35.5703125" customWidth="1"/>
    <col min="4" max="5" width="9.42578125" customWidth="1"/>
    <col min="6" max="7" width="11.42578125" customWidth="1"/>
    <col min="8" max="8" width="8.28515625" customWidth="1"/>
    <col min="9" max="9" width="16.5703125" customWidth="1"/>
    <col min="10" max="10" width="25.7109375" customWidth="1"/>
    <col min="11" max="11" width="19.28515625" customWidth="1"/>
    <col min="12" max="13" width="9.7109375" customWidth="1"/>
  </cols>
  <sheetData>
    <row r="1" spans="1:21">
      <c r="A1" s="1" t="s">
        <v>5</v>
      </c>
    </row>
    <row r="2" spans="1:21" ht="18.75">
      <c r="A2" s="563" t="s">
        <v>6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13"/>
      <c r="O2" s="13"/>
      <c r="P2" s="13"/>
      <c r="Q2" s="13"/>
      <c r="R2" s="13"/>
      <c r="S2" s="13"/>
      <c r="T2" s="13"/>
      <c r="U2" s="13"/>
    </row>
    <row r="3" spans="1:21">
      <c r="A3" s="1"/>
    </row>
    <row r="4" spans="1:21">
      <c r="A4" s="14" t="s">
        <v>12</v>
      </c>
      <c r="C4" t="s">
        <v>2098</v>
      </c>
    </row>
    <row r="5" spans="1:21">
      <c r="A5" s="14"/>
    </row>
    <row r="6" spans="1:21">
      <c r="A6" s="14" t="s">
        <v>8</v>
      </c>
      <c r="C6" t="s">
        <v>7</v>
      </c>
    </row>
    <row r="7" spans="1:21">
      <c r="A7" s="14"/>
    </row>
    <row r="8" spans="1:21">
      <c r="A8" s="14" t="s">
        <v>9</v>
      </c>
      <c r="C8" t="s">
        <v>1692</v>
      </c>
    </row>
    <row r="9" spans="1:21" ht="15.75">
      <c r="A9" s="564"/>
      <c r="B9" s="564"/>
      <c r="C9" s="564"/>
      <c r="D9" s="564"/>
      <c r="E9" s="564"/>
      <c r="F9" s="564"/>
      <c r="G9" s="564"/>
      <c r="H9" s="564"/>
      <c r="I9" s="564"/>
      <c r="J9" s="564"/>
      <c r="K9" s="564"/>
      <c r="L9" s="564"/>
      <c r="M9" s="564"/>
    </row>
    <row r="10" spans="1:21" ht="35.450000000000003" customHeight="1">
      <c r="A10" s="560" t="s">
        <v>0</v>
      </c>
      <c r="B10" s="560" t="s">
        <v>13</v>
      </c>
      <c r="C10" s="579" t="s">
        <v>14</v>
      </c>
      <c r="D10" s="559" t="s">
        <v>1774</v>
      </c>
      <c r="E10" s="559" t="s">
        <v>2078</v>
      </c>
      <c r="F10" s="559" t="s">
        <v>2387</v>
      </c>
      <c r="G10" s="567" t="s">
        <v>2381</v>
      </c>
      <c r="H10" s="559" t="s">
        <v>1776</v>
      </c>
      <c r="I10" s="560" t="s">
        <v>15</v>
      </c>
      <c r="J10" s="560"/>
      <c r="K10" s="560"/>
      <c r="L10" s="560" t="s">
        <v>20</v>
      </c>
      <c r="M10" s="560"/>
    </row>
    <row r="11" spans="1:21" ht="35.450000000000003" customHeight="1">
      <c r="A11" s="560"/>
      <c r="B11" s="560"/>
      <c r="C11" s="579"/>
      <c r="D11" s="559"/>
      <c r="E11" s="559"/>
      <c r="F11" s="559"/>
      <c r="G11" s="568"/>
      <c r="H11" s="559"/>
      <c r="I11" s="33" t="s">
        <v>1</v>
      </c>
      <c r="J11" s="33" t="s">
        <v>17</v>
      </c>
      <c r="K11" s="33" t="s">
        <v>2390</v>
      </c>
      <c r="L11" s="33" t="s">
        <v>19</v>
      </c>
      <c r="M11" s="33" t="s">
        <v>18</v>
      </c>
    </row>
    <row r="12" spans="1:21" ht="30">
      <c r="A12" s="513">
        <v>1</v>
      </c>
      <c r="B12" s="514">
        <v>45282</v>
      </c>
      <c r="C12" s="515" t="s">
        <v>2319</v>
      </c>
      <c r="D12" s="515">
        <v>7</v>
      </c>
      <c r="E12" s="516"/>
      <c r="F12" s="517"/>
      <c r="G12" s="517"/>
      <c r="H12" s="517"/>
      <c r="I12" s="517"/>
      <c r="J12" s="517"/>
      <c r="K12" s="517"/>
      <c r="L12" s="518"/>
      <c r="M12" s="519"/>
    </row>
    <row r="13" spans="1:21" ht="15.75">
      <c r="A13" s="421">
        <v>2</v>
      </c>
      <c r="B13" s="522">
        <v>45346</v>
      </c>
      <c r="C13" s="374" t="s">
        <v>2317</v>
      </c>
      <c r="D13" s="375">
        <v>4</v>
      </c>
      <c r="E13" s="376"/>
      <c r="F13" s="131"/>
      <c r="G13" s="131"/>
      <c r="H13" s="131"/>
      <c r="I13" s="131"/>
      <c r="J13" s="131"/>
      <c r="K13" s="131"/>
      <c r="L13" s="40"/>
      <c r="M13" s="523"/>
    </row>
    <row r="14" spans="1:21" ht="30">
      <c r="A14" s="421">
        <v>3</v>
      </c>
      <c r="B14" s="373">
        <v>45357</v>
      </c>
      <c r="C14" s="374" t="s">
        <v>2320</v>
      </c>
      <c r="D14" s="375">
        <v>5</v>
      </c>
      <c r="E14" s="376"/>
      <c r="F14" s="131"/>
      <c r="G14" s="131"/>
      <c r="H14" s="131"/>
      <c r="I14" s="131"/>
      <c r="J14" s="131"/>
      <c r="K14" s="131"/>
      <c r="L14" s="380"/>
      <c r="M14" s="380"/>
    </row>
    <row r="15" spans="1:21" ht="19.350000000000001" customHeight="1">
      <c r="A15" s="421">
        <v>4</v>
      </c>
      <c r="B15" s="373">
        <v>45371</v>
      </c>
      <c r="C15" s="374" t="s">
        <v>2318</v>
      </c>
      <c r="D15" s="375">
        <v>25</v>
      </c>
      <c r="E15" s="376"/>
      <c r="F15" s="131"/>
      <c r="G15" s="131"/>
      <c r="H15" s="131"/>
      <c r="I15" s="131"/>
      <c r="J15" s="131"/>
      <c r="K15" s="131"/>
      <c r="L15" s="380"/>
      <c r="M15" s="380"/>
    </row>
    <row r="16" spans="1:21" ht="15" customHeight="1">
      <c r="A16" s="421">
        <v>5</v>
      </c>
      <c r="B16" s="524"/>
      <c r="C16" s="525"/>
      <c r="D16" s="526"/>
      <c r="E16" s="376"/>
      <c r="F16" s="527">
        <v>1</v>
      </c>
      <c r="G16" s="528"/>
      <c r="H16" s="529"/>
      <c r="I16" s="530">
        <v>45350</v>
      </c>
      <c r="J16" s="531" t="s">
        <v>2253</v>
      </c>
      <c r="K16" s="531" t="s">
        <v>2251</v>
      </c>
      <c r="L16" s="531"/>
      <c r="M16" s="531"/>
    </row>
    <row r="17" spans="1:13" ht="15.75">
      <c r="A17" s="421">
        <v>6</v>
      </c>
      <c r="B17" s="532"/>
      <c r="C17" s="376"/>
      <c r="D17" s="376"/>
      <c r="E17" s="533"/>
      <c r="F17" s="527">
        <v>1</v>
      </c>
      <c r="G17" s="528"/>
      <c r="H17" s="534"/>
      <c r="I17" s="530">
        <v>45350</v>
      </c>
      <c r="J17" s="531" t="s">
        <v>2111</v>
      </c>
      <c r="K17" s="531" t="s">
        <v>2312</v>
      </c>
      <c r="L17" s="531"/>
      <c r="M17" s="531"/>
    </row>
    <row r="18" spans="1:13" ht="15.75">
      <c r="A18" s="421">
        <v>7</v>
      </c>
      <c r="B18" s="535"/>
      <c r="C18" s="376"/>
      <c r="D18" s="376"/>
      <c r="E18" s="533"/>
      <c r="F18" s="527">
        <v>1</v>
      </c>
      <c r="G18" s="528"/>
      <c r="H18" s="534"/>
      <c r="I18" s="530">
        <v>45351</v>
      </c>
      <c r="J18" s="531" t="s">
        <v>2252</v>
      </c>
      <c r="K18" s="531" t="s">
        <v>2312</v>
      </c>
      <c r="L18" s="531"/>
      <c r="M18" s="531"/>
    </row>
    <row r="19" spans="1:13" ht="15" customHeight="1">
      <c r="A19" s="421">
        <v>8</v>
      </c>
      <c r="B19" s="524"/>
      <c r="C19" s="525"/>
      <c r="D19" s="526"/>
      <c r="E19" s="376"/>
      <c r="F19" s="527">
        <v>1</v>
      </c>
      <c r="G19" s="528"/>
      <c r="H19" s="529"/>
      <c r="I19" s="530">
        <v>45353</v>
      </c>
      <c r="J19" s="531" t="s">
        <v>2321</v>
      </c>
      <c r="K19" s="531" t="s">
        <v>2312</v>
      </c>
      <c r="L19" s="531"/>
      <c r="M19" s="531"/>
    </row>
    <row r="20" spans="1:13" ht="15" customHeight="1">
      <c r="A20" s="421">
        <v>9</v>
      </c>
      <c r="B20" s="524"/>
      <c r="C20" s="525"/>
      <c r="D20" s="526"/>
      <c r="E20" s="376"/>
      <c r="F20" s="527">
        <v>1</v>
      </c>
      <c r="G20" s="528"/>
      <c r="H20" s="529"/>
      <c r="I20" s="530">
        <v>45354</v>
      </c>
      <c r="J20" s="531" t="s">
        <v>2324</v>
      </c>
      <c r="K20" s="531" t="s">
        <v>2315</v>
      </c>
      <c r="L20" s="531"/>
      <c r="M20" s="531"/>
    </row>
    <row r="21" spans="1:13" ht="15" customHeight="1">
      <c r="A21" s="421">
        <v>10</v>
      </c>
      <c r="B21" s="524"/>
      <c r="C21" s="525"/>
      <c r="D21" s="526"/>
      <c r="E21" s="376"/>
      <c r="F21" s="527">
        <v>1</v>
      </c>
      <c r="G21" s="528"/>
      <c r="H21" s="529"/>
      <c r="I21" s="530">
        <v>45366</v>
      </c>
      <c r="J21" s="531" t="s">
        <v>2313</v>
      </c>
      <c r="K21" s="531" t="s">
        <v>2312</v>
      </c>
      <c r="L21" s="531"/>
      <c r="M21" s="531"/>
    </row>
    <row r="22" spans="1:13" ht="15.75">
      <c r="A22" s="421">
        <v>11</v>
      </c>
      <c r="B22" s="532"/>
      <c r="C22" s="376"/>
      <c r="D22" s="376"/>
      <c r="E22" s="533"/>
      <c r="F22" s="536">
        <v>1</v>
      </c>
      <c r="G22" s="537"/>
      <c r="H22" s="534"/>
      <c r="I22" s="530">
        <v>45397</v>
      </c>
      <c r="J22" s="531" t="s">
        <v>2310</v>
      </c>
      <c r="K22" s="531" t="s">
        <v>2251</v>
      </c>
      <c r="L22" s="531"/>
      <c r="M22" s="531"/>
    </row>
    <row r="23" spans="1:13" ht="16.899999999999999" customHeight="1">
      <c r="A23" s="421">
        <v>12</v>
      </c>
      <c r="B23" s="524"/>
      <c r="C23" s="525"/>
      <c r="D23" s="526"/>
      <c r="E23" s="376"/>
      <c r="F23" s="527">
        <v>1</v>
      </c>
      <c r="G23" s="528"/>
      <c r="H23" s="529"/>
      <c r="I23" s="530">
        <v>45398</v>
      </c>
      <c r="J23" s="531" t="s">
        <v>2311</v>
      </c>
      <c r="K23" s="531" t="s">
        <v>2251</v>
      </c>
      <c r="L23" s="531"/>
      <c r="M23" s="531"/>
    </row>
    <row r="24" spans="1:13" ht="16.899999999999999" customHeight="1">
      <c r="A24" s="421">
        <v>13</v>
      </c>
      <c r="B24" s="524"/>
      <c r="C24" s="525"/>
      <c r="D24" s="526"/>
      <c r="E24" s="376"/>
      <c r="F24" s="527">
        <v>1</v>
      </c>
      <c r="G24" s="528"/>
      <c r="H24" s="529"/>
      <c r="I24" s="530">
        <v>45399</v>
      </c>
      <c r="J24" s="531" t="s">
        <v>2325</v>
      </c>
      <c r="K24" s="531" t="s">
        <v>2251</v>
      </c>
      <c r="L24" s="531"/>
      <c r="M24" s="531"/>
    </row>
    <row r="25" spans="1:13" ht="15.75">
      <c r="A25" s="421">
        <v>14</v>
      </c>
      <c r="B25" s="532"/>
      <c r="C25" s="376"/>
      <c r="D25" s="376"/>
      <c r="E25" s="533"/>
      <c r="F25" s="536">
        <v>1</v>
      </c>
      <c r="G25" s="537"/>
      <c r="H25" s="534"/>
      <c r="I25" s="530">
        <v>45403</v>
      </c>
      <c r="J25" s="531" t="s">
        <v>2322</v>
      </c>
      <c r="K25" s="531" t="s">
        <v>2251</v>
      </c>
      <c r="L25" s="531"/>
      <c r="M25" s="531"/>
    </row>
    <row r="26" spans="1:13" ht="15.75">
      <c r="A26" s="421">
        <v>15</v>
      </c>
      <c r="B26" s="532"/>
      <c r="C26" s="376"/>
      <c r="D26" s="376"/>
      <c r="E26" s="533"/>
      <c r="F26" s="527">
        <v>1</v>
      </c>
      <c r="G26" s="528"/>
      <c r="H26" s="534"/>
      <c r="I26" s="530">
        <v>45404</v>
      </c>
      <c r="J26" s="531" t="s">
        <v>2316</v>
      </c>
      <c r="K26" s="531" t="s">
        <v>2315</v>
      </c>
      <c r="L26" s="531"/>
      <c r="M26" s="531"/>
    </row>
    <row r="27" spans="1:13" ht="15.75">
      <c r="A27" s="421">
        <v>16</v>
      </c>
      <c r="B27" s="532"/>
      <c r="C27" s="376"/>
      <c r="D27" s="376"/>
      <c r="E27" s="533"/>
      <c r="F27" s="422">
        <v>1</v>
      </c>
      <c r="G27" s="377"/>
      <c r="H27" s="131"/>
      <c r="I27" s="427">
        <v>45407</v>
      </c>
      <c r="J27" s="531" t="s">
        <v>2323</v>
      </c>
      <c r="K27" s="531" t="s">
        <v>2370</v>
      </c>
      <c r="L27" s="531"/>
      <c r="M27" s="531"/>
    </row>
    <row r="28" spans="1:13" ht="15" customHeight="1">
      <c r="A28" s="421">
        <v>17</v>
      </c>
      <c r="B28" s="524"/>
      <c r="C28" s="525"/>
      <c r="D28" s="526"/>
      <c r="E28" s="376"/>
      <c r="F28" s="538"/>
      <c r="G28" s="528"/>
      <c r="H28" s="529"/>
      <c r="I28" s="530"/>
      <c r="J28" s="531"/>
      <c r="K28" s="531"/>
      <c r="L28" s="539"/>
      <c r="M28" s="531"/>
    </row>
    <row r="29" spans="1:13" ht="15.75">
      <c r="A29" s="421"/>
      <c r="B29" s="535">
        <v>45425</v>
      </c>
      <c r="C29" s="376">
        <v>229</v>
      </c>
      <c r="D29" s="376"/>
      <c r="E29" s="533"/>
      <c r="F29" s="131"/>
      <c r="G29" s="377">
        <v>12</v>
      </c>
      <c r="H29" s="131"/>
      <c r="I29" s="131"/>
      <c r="J29" s="131"/>
      <c r="K29" s="131" t="s">
        <v>2540</v>
      </c>
      <c r="L29" s="380"/>
      <c r="M29" s="380"/>
    </row>
    <row r="30" spans="1:13" ht="15.75">
      <c r="A30" s="421"/>
      <c r="B30" s="532"/>
      <c r="C30" s="376"/>
      <c r="D30" s="376"/>
      <c r="E30" s="533"/>
      <c r="F30" s="412">
        <v>2</v>
      </c>
      <c r="G30" s="131"/>
      <c r="H30" s="131"/>
      <c r="I30" s="427">
        <v>45432</v>
      </c>
      <c r="J30" s="377" t="s">
        <v>2546</v>
      </c>
      <c r="K30" s="531" t="s">
        <v>2547</v>
      </c>
      <c r="L30" s="380"/>
      <c r="M30" s="380"/>
    </row>
    <row r="31" spans="1:13" ht="15.75">
      <c r="A31" s="421"/>
      <c r="B31" s="535">
        <v>45442</v>
      </c>
      <c r="C31" s="376"/>
      <c r="D31" s="376"/>
      <c r="E31" s="533"/>
      <c r="F31" s="131"/>
      <c r="G31" s="412">
        <v>1</v>
      </c>
      <c r="H31" s="131"/>
      <c r="I31" s="131"/>
      <c r="J31" s="131"/>
      <c r="K31" s="131" t="s">
        <v>2607</v>
      </c>
      <c r="L31" s="380"/>
      <c r="M31" s="380"/>
    </row>
    <row r="32" spans="1:13" ht="15.75">
      <c r="A32" s="27"/>
      <c r="B32" s="57">
        <v>45447</v>
      </c>
      <c r="C32" s="49">
        <v>1020</v>
      </c>
      <c r="D32" s="376"/>
      <c r="E32" s="533"/>
      <c r="F32" s="131"/>
      <c r="G32" s="377">
        <v>2</v>
      </c>
      <c r="H32" s="131"/>
      <c r="I32" s="131"/>
      <c r="J32" s="131"/>
      <c r="K32" s="131" t="s">
        <v>2312</v>
      </c>
      <c r="L32" s="380"/>
      <c r="M32" s="380"/>
    </row>
    <row r="33" spans="1:13" ht="15.75">
      <c r="A33" s="27"/>
      <c r="B33" s="57">
        <v>45447</v>
      </c>
      <c r="C33" s="49">
        <v>1020</v>
      </c>
      <c r="D33" s="376"/>
      <c r="E33" s="533"/>
      <c r="F33" s="131"/>
      <c r="G33" s="377">
        <v>1</v>
      </c>
      <c r="H33" s="131"/>
      <c r="I33" s="131"/>
      <c r="J33" s="131"/>
      <c r="K33" s="131" t="s">
        <v>2617</v>
      </c>
      <c r="L33" s="380"/>
      <c r="M33" s="380"/>
    </row>
    <row r="34" spans="1:13">
      <c r="A34" s="27"/>
      <c r="B34" s="532"/>
      <c r="C34" s="376"/>
      <c r="D34" s="376"/>
      <c r="E34" s="534"/>
      <c r="F34" s="131"/>
      <c r="G34" s="131"/>
      <c r="H34" s="131"/>
      <c r="I34" s="131"/>
      <c r="J34" s="131"/>
      <c r="K34" s="131"/>
      <c r="L34" s="380"/>
      <c r="M34" s="380"/>
    </row>
    <row r="35" spans="1:13">
      <c r="A35" s="131"/>
      <c r="B35" s="48"/>
      <c r="C35" s="49"/>
      <c r="D35" s="49"/>
      <c r="E35" s="222"/>
      <c r="F35" s="131"/>
      <c r="G35" s="131"/>
      <c r="H35" s="131"/>
      <c r="I35" s="131"/>
      <c r="J35" s="131"/>
      <c r="K35" s="131"/>
      <c r="L35" s="380"/>
      <c r="M35" s="380"/>
    </row>
    <row r="36" spans="1:13">
      <c r="A36" s="593" t="s">
        <v>11</v>
      </c>
      <c r="B36" s="593"/>
      <c r="C36" s="593"/>
      <c r="D36" s="371">
        <f>SUM(D12:D35)</f>
        <v>41</v>
      </c>
      <c r="E36" s="371">
        <f>SUM(E12:E35)</f>
        <v>0</v>
      </c>
      <c r="F36" s="520">
        <f>SUM(F12:F35)</f>
        <v>14</v>
      </c>
      <c r="G36" s="520">
        <f>SUM(G12:G35)</f>
        <v>16</v>
      </c>
      <c r="H36" s="520">
        <f>D36-F36-G36</f>
        <v>11</v>
      </c>
      <c r="I36" s="521"/>
      <c r="J36" s="521"/>
      <c r="K36" s="521"/>
      <c r="L36" s="361"/>
      <c r="M36" s="361"/>
    </row>
    <row r="38" spans="1:13">
      <c r="B38" s="364" t="s">
        <v>2385</v>
      </c>
      <c r="C38" s="364" t="s">
        <v>1640</v>
      </c>
      <c r="D38" s="363">
        <f>F36</f>
        <v>14</v>
      </c>
    </row>
    <row r="39" spans="1:13">
      <c r="B39" s="364"/>
      <c r="C39" s="364" t="s">
        <v>2386</v>
      </c>
      <c r="D39" s="363">
        <f>H36</f>
        <v>11</v>
      </c>
    </row>
    <row r="40" spans="1:13">
      <c r="C40" s="364" t="s">
        <v>390</v>
      </c>
      <c r="D40" s="363">
        <f>G36</f>
        <v>16</v>
      </c>
    </row>
  </sheetData>
  <mergeCells count="13">
    <mergeCell ref="A36:C36"/>
    <mergeCell ref="A2:M2"/>
    <mergeCell ref="A9:M9"/>
    <mergeCell ref="A10:A11"/>
    <mergeCell ref="B10:B11"/>
    <mergeCell ref="C10:C11"/>
    <mergeCell ref="D10:D11"/>
    <mergeCell ref="E10:E11"/>
    <mergeCell ref="F10:F11"/>
    <mergeCell ref="H10:H11"/>
    <mergeCell ref="I10:K10"/>
    <mergeCell ref="L10:M10"/>
    <mergeCell ref="G10:G11"/>
  </mergeCells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3:M34"/>
  <sheetViews>
    <sheetView topLeftCell="A7" workbookViewId="0">
      <selection activeCell="F24" sqref="F24"/>
    </sheetView>
  </sheetViews>
  <sheetFormatPr defaultRowHeight="15"/>
  <cols>
    <col min="1" max="1" width="3.28515625" customWidth="1"/>
    <col min="2" max="2" width="14.42578125" customWidth="1"/>
    <col min="3" max="3" width="33.28515625" customWidth="1"/>
    <col min="4" max="5" width="9.42578125" customWidth="1"/>
    <col min="6" max="7" width="11.7109375" customWidth="1"/>
    <col min="8" max="8" width="7.42578125" customWidth="1"/>
    <col min="9" max="11" width="14.7109375" customWidth="1"/>
    <col min="12" max="13" width="9.7109375" customWidth="1"/>
  </cols>
  <sheetData>
    <row r="3" spans="1:13">
      <c r="A3" t="s">
        <v>4</v>
      </c>
    </row>
    <row r="5" spans="1:13">
      <c r="A5" s="1" t="s">
        <v>5</v>
      </c>
    </row>
    <row r="6" spans="1:13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</row>
    <row r="7" spans="1:13">
      <c r="A7" s="1"/>
    </row>
    <row r="8" spans="1:13">
      <c r="A8" s="14" t="s">
        <v>12</v>
      </c>
      <c r="C8" t="s">
        <v>2097</v>
      </c>
    </row>
    <row r="9" spans="1:13">
      <c r="A9" s="14"/>
    </row>
    <row r="10" spans="1:13">
      <c r="A10" s="14" t="s">
        <v>8</v>
      </c>
      <c r="C10" t="s">
        <v>7</v>
      </c>
    </row>
    <row r="11" spans="1:13">
      <c r="A11" s="14"/>
    </row>
    <row r="12" spans="1:13">
      <c r="A12" s="14" t="s">
        <v>9</v>
      </c>
      <c r="C12" t="s">
        <v>1692</v>
      </c>
    </row>
    <row r="13" spans="1:13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13" ht="31.15" customHeight="1">
      <c r="A14" s="596" t="s">
        <v>0</v>
      </c>
      <c r="B14" s="565" t="s">
        <v>13</v>
      </c>
      <c r="C14" s="585" t="s">
        <v>14</v>
      </c>
      <c r="D14" s="567" t="s">
        <v>1774</v>
      </c>
      <c r="E14" s="567" t="s">
        <v>2078</v>
      </c>
      <c r="F14" s="559" t="s">
        <v>2387</v>
      </c>
      <c r="G14" s="567" t="s">
        <v>2381</v>
      </c>
      <c r="H14" s="567" t="s">
        <v>1776</v>
      </c>
      <c r="I14" s="560" t="s">
        <v>15</v>
      </c>
      <c r="J14" s="560"/>
      <c r="K14" s="560"/>
      <c r="L14" s="560" t="s">
        <v>20</v>
      </c>
      <c r="M14" s="560"/>
    </row>
    <row r="15" spans="1:13" ht="24.75" customHeight="1">
      <c r="A15" s="597"/>
      <c r="B15" s="566"/>
      <c r="C15" s="586"/>
      <c r="D15" s="568"/>
      <c r="E15" s="568"/>
      <c r="F15" s="559"/>
      <c r="G15" s="568"/>
      <c r="H15" s="568"/>
      <c r="I15" s="33" t="s">
        <v>1</v>
      </c>
      <c r="J15" s="33" t="s">
        <v>17</v>
      </c>
      <c r="K15" s="33" t="s">
        <v>2391</v>
      </c>
      <c r="L15" s="33" t="s">
        <v>19</v>
      </c>
      <c r="M15" s="33" t="s">
        <v>18</v>
      </c>
    </row>
    <row r="16" spans="1:13" s="435" customFormat="1" ht="18" customHeight="1">
      <c r="A16" s="511"/>
      <c r="B16" s="511"/>
      <c r="C16" s="511" t="s">
        <v>2435</v>
      </c>
      <c r="D16" s="511">
        <v>2</v>
      </c>
      <c r="E16" s="511">
        <v>1</v>
      </c>
      <c r="F16" s="511"/>
      <c r="G16" s="511"/>
      <c r="H16" s="511"/>
      <c r="I16" s="511"/>
      <c r="J16" s="511"/>
      <c r="K16" s="511" t="s">
        <v>2450</v>
      </c>
      <c r="L16" s="511"/>
      <c r="M16" s="511"/>
    </row>
    <row r="17" spans="1:13">
      <c r="A17" s="421">
        <v>1</v>
      </c>
      <c r="B17" s="373">
        <v>45644</v>
      </c>
      <c r="C17" s="374" t="s">
        <v>2090</v>
      </c>
      <c r="D17" s="375">
        <v>4</v>
      </c>
      <c r="E17" s="376">
        <v>2</v>
      </c>
      <c r="F17" s="131"/>
      <c r="G17" s="131"/>
      <c r="H17" s="131"/>
      <c r="I17" s="131"/>
      <c r="J17" s="131"/>
      <c r="K17" s="412" t="s">
        <v>2428</v>
      </c>
      <c r="L17" s="131"/>
      <c r="M17" s="380"/>
    </row>
    <row r="18" spans="1:13">
      <c r="A18" s="421">
        <v>2</v>
      </c>
      <c r="B18" s="373">
        <v>45346</v>
      </c>
      <c r="C18" s="374" t="s">
        <v>2079</v>
      </c>
      <c r="D18" s="375">
        <v>2</v>
      </c>
      <c r="E18" s="376"/>
      <c r="F18" s="131"/>
      <c r="G18" s="131"/>
      <c r="H18" s="131"/>
      <c r="I18" s="131"/>
      <c r="J18" s="131"/>
      <c r="K18" s="412" t="s">
        <v>2396</v>
      </c>
      <c r="L18" s="131"/>
      <c r="M18" s="380"/>
    </row>
    <row r="19" spans="1:13">
      <c r="A19" s="421">
        <v>3</v>
      </c>
      <c r="B19" s="373">
        <v>45366</v>
      </c>
      <c r="C19" s="374" t="s">
        <v>2079</v>
      </c>
      <c r="D19" s="375">
        <v>2</v>
      </c>
      <c r="E19" s="376"/>
      <c r="F19" s="377"/>
      <c r="G19" s="131"/>
      <c r="H19" s="131"/>
      <c r="I19" s="131"/>
      <c r="J19" s="131"/>
      <c r="K19" s="412" t="s">
        <v>2396</v>
      </c>
      <c r="L19" s="131"/>
      <c r="M19" s="380"/>
    </row>
    <row r="20" spans="1:13">
      <c r="A20" s="421">
        <v>4</v>
      </c>
      <c r="B20" s="373"/>
      <c r="C20" s="374"/>
      <c r="D20" s="375"/>
      <c r="E20" s="376"/>
      <c r="F20" s="377">
        <v>1</v>
      </c>
      <c r="G20" s="131"/>
      <c r="H20" s="131"/>
      <c r="I20" s="412" t="s">
        <v>2454</v>
      </c>
      <c r="J20" s="131"/>
      <c r="K20" s="412"/>
      <c r="L20" s="131"/>
      <c r="M20" s="380"/>
    </row>
    <row r="21" spans="1:13" ht="15.75">
      <c r="A21" s="27"/>
      <c r="B21" s="48"/>
      <c r="C21" s="378"/>
      <c r="D21" s="378"/>
      <c r="E21" s="379"/>
      <c r="F21" s="222">
        <v>1</v>
      </c>
      <c r="G21" s="222"/>
      <c r="H21" s="222"/>
      <c r="I21" s="425">
        <v>45400</v>
      </c>
      <c r="J21" s="380" t="s">
        <v>2451</v>
      </c>
      <c r="K21" s="380" t="s">
        <v>2428</v>
      </c>
      <c r="L21" s="380"/>
      <c r="M21" s="380"/>
    </row>
    <row r="22" spans="1:13" ht="15.75">
      <c r="A22" s="27"/>
      <c r="B22" s="48"/>
      <c r="C22" s="378"/>
      <c r="D22" s="378"/>
      <c r="E22" s="379"/>
      <c r="F22" s="222">
        <v>1</v>
      </c>
      <c r="G22" s="222"/>
      <c r="H22" s="222"/>
      <c r="I22" s="540" t="s">
        <v>2454</v>
      </c>
      <c r="J22" s="380"/>
      <c r="K22" s="380"/>
      <c r="L22" s="380"/>
      <c r="M22" s="380"/>
    </row>
    <row r="23" spans="1:13" ht="15.75">
      <c r="A23" s="27"/>
      <c r="B23" s="57">
        <v>45447</v>
      </c>
      <c r="C23" s="49">
        <v>1020</v>
      </c>
      <c r="D23" s="378"/>
      <c r="E23" s="379"/>
      <c r="F23" s="222"/>
      <c r="G23" s="222">
        <v>2</v>
      </c>
      <c r="H23" s="222"/>
      <c r="I23" s="541"/>
      <c r="J23" s="380" t="s">
        <v>106</v>
      </c>
      <c r="K23" s="380" t="s">
        <v>68</v>
      </c>
      <c r="L23" s="380"/>
      <c r="M23" s="380"/>
    </row>
    <row r="24" spans="1:13" ht="15.75">
      <c r="A24" s="27"/>
      <c r="B24" s="57">
        <v>45447</v>
      </c>
      <c r="C24" s="49">
        <v>1020</v>
      </c>
      <c r="D24" s="378"/>
      <c r="E24" s="379"/>
      <c r="F24" s="222"/>
      <c r="G24" s="222">
        <v>1</v>
      </c>
      <c r="H24" s="222"/>
      <c r="I24" s="541"/>
      <c r="J24" s="380"/>
      <c r="K24" s="380" t="s">
        <v>2618</v>
      </c>
      <c r="L24" s="380"/>
      <c r="M24" s="380"/>
    </row>
    <row r="25" spans="1:13" ht="15.75">
      <c r="A25" s="27"/>
      <c r="B25" s="48"/>
      <c r="C25" s="378"/>
      <c r="D25" s="378"/>
      <c r="E25" s="379"/>
      <c r="F25" s="222"/>
      <c r="G25" s="222"/>
      <c r="H25" s="222"/>
      <c r="I25" s="541"/>
      <c r="J25" s="380"/>
      <c r="K25" s="380"/>
      <c r="L25" s="380"/>
      <c r="M25" s="380"/>
    </row>
    <row r="26" spans="1:13" ht="15.75">
      <c r="A26" s="27"/>
      <c r="B26" s="48"/>
      <c r="C26" s="378"/>
      <c r="D26" s="378"/>
      <c r="E26" s="379"/>
      <c r="F26" s="222"/>
      <c r="G26" s="222"/>
      <c r="H26" s="222"/>
      <c r="I26" s="541"/>
      <c r="J26" s="380"/>
      <c r="K26" s="380"/>
      <c r="L26" s="380"/>
      <c r="M26" s="380"/>
    </row>
    <row r="27" spans="1:13" ht="15.75">
      <c r="A27" s="27"/>
      <c r="B27" s="48"/>
      <c r="C27" s="378"/>
      <c r="D27" s="378"/>
      <c r="E27" s="379"/>
      <c r="F27" s="222"/>
      <c r="G27" s="222"/>
      <c r="H27" s="222"/>
      <c r="I27" s="541"/>
      <c r="J27" s="380"/>
      <c r="K27" s="380"/>
      <c r="L27" s="380"/>
      <c r="M27" s="380"/>
    </row>
    <row r="28" spans="1:13">
      <c r="A28" s="27"/>
      <c r="B28" s="48"/>
      <c r="C28" s="378"/>
      <c r="D28" s="378"/>
      <c r="E28" s="222"/>
      <c r="F28" s="222"/>
      <c r="G28" s="222"/>
      <c r="H28" s="222"/>
      <c r="I28" s="541"/>
      <c r="J28" s="380"/>
      <c r="K28" s="380"/>
      <c r="L28" s="380"/>
      <c r="M28" s="380"/>
    </row>
    <row r="29" spans="1:13">
      <c r="A29" s="487"/>
      <c r="B29" s="370"/>
      <c r="C29" s="134"/>
      <c r="D29" s="134"/>
      <c r="E29" s="220"/>
      <c r="F29" s="220"/>
      <c r="G29" s="220"/>
      <c r="H29" s="220"/>
      <c r="I29" s="372"/>
      <c r="J29" s="362"/>
      <c r="K29" s="362"/>
      <c r="L29" s="362"/>
      <c r="M29" s="362"/>
    </row>
    <row r="30" spans="1:13">
      <c r="A30" s="595" t="s">
        <v>11</v>
      </c>
      <c r="B30" s="561"/>
      <c r="C30" s="561"/>
      <c r="D30" s="258">
        <f>SUM(D16:D29)</f>
        <v>10</v>
      </c>
      <c r="E30" s="258">
        <f>SUM(E16:E29)</f>
        <v>3</v>
      </c>
      <c r="F30" s="258">
        <f>SUM(F16:F29)</f>
        <v>3</v>
      </c>
      <c r="G30" s="258">
        <f>SUM(G16:G29)</f>
        <v>3</v>
      </c>
      <c r="H30" s="258">
        <f>D30-F30-G30</f>
        <v>4</v>
      </c>
      <c r="I30" s="259"/>
      <c r="J30" s="260"/>
      <c r="K30" s="253"/>
      <c r="L30" s="253"/>
      <c r="M30" s="367"/>
    </row>
    <row r="31" spans="1:13">
      <c r="I31" s="254"/>
      <c r="J31" s="254"/>
    </row>
    <row r="32" spans="1:13">
      <c r="B32" s="364" t="s">
        <v>2385</v>
      </c>
      <c r="C32" s="364" t="s">
        <v>1640</v>
      </c>
      <c r="D32" s="363">
        <f>F30</f>
        <v>3</v>
      </c>
    </row>
    <row r="33" spans="2:6">
      <c r="B33" s="364"/>
      <c r="C33" s="364" t="s">
        <v>2386</v>
      </c>
      <c r="D33" s="363">
        <f>H30</f>
        <v>4</v>
      </c>
      <c r="E33" s="594" t="s">
        <v>2453</v>
      </c>
      <c r="F33" s="594"/>
    </row>
    <row r="34" spans="2:6">
      <c r="C34" s="364" t="s">
        <v>390</v>
      </c>
      <c r="D34" s="363">
        <f>G30</f>
        <v>3</v>
      </c>
    </row>
  </sheetData>
  <mergeCells count="14">
    <mergeCell ref="E33:F33"/>
    <mergeCell ref="L14:M14"/>
    <mergeCell ref="A30:C30"/>
    <mergeCell ref="A6:M6"/>
    <mergeCell ref="A13:M13"/>
    <mergeCell ref="A14:A15"/>
    <mergeCell ref="B14:B15"/>
    <mergeCell ref="C14:C15"/>
    <mergeCell ref="D14:D15"/>
    <mergeCell ref="E14:E15"/>
    <mergeCell ref="F14:F15"/>
    <mergeCell ref="H14:H15"/>
    <mergeCell ref="I14:K14"/>
    <mergeCell ref="G14:G15"/>
  </mergeCells>
  <pageMargins left="0.7" right="0.7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3:T25"/>
  <sheetViews>
    <sheetView workbookViewId="0">
      <selection activeCell="J34" sqref="J34"/>
    </sheetView>
  </sheetViews>
  <sheetFormatPr defaultColWidth="8.85546875" defaultRowHeight="15"/>
  <cols>
    <col min="1" max="1" width="3.28515625" customWidth="1"/>
    <col min="2" max="2" width="14.42578125" customWidth="1"/>
    <col min="3" max="3" width="31.28515625" customWidth="1"/>
    <col min="4" max="5" width="9.42578125" customWidth="1"/>
    <col min="6" max="7" width="12" customWidth="1"/>
    <col min="8" max="8" width="7.42578125" customWidth="1"/>
    <col min="9" max="9" width="16.5703125" customWidth="1"/>
    <col min="10" max="10" width="18.28515625" customWidth="1"/>
    <col min="11" max="11" width="16.42578125" customWidth="1"/>
    <col min="12" max="13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2422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1692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0" ht="37.9" customHeight="1">
      <c r="A14" s="596" t="s">
        <v>0</v>
      </c>
      <c r="B14" s="565" t="s">
        <v>13</v>
      </c>
      <c r="C14" s="585" t="s">
        <v>14</v>
      </c>
      <c r="D14" s="567" t="s">
        <v>1774</v>
      </c>
      <c r="E14" s="567" t="s">
        <v>2078</v>
      </c>
      <c r="F14" s="559" t="s">
        <v>2387</v>
      </c>
      <c r="G14" s="567" t="s">
        <v>2381</v>
      </c>
      <c r="H14" s="567" t="s">
        <v>1776</v>
      </c>
      <c r="I14" s="560" t="s">
        <v>15</v>
      </c>
      <c r="J14" s="560"/>
      <c r="K14" s="560"/>
      <c r="L14" s="560" t="s">
        <v>20</v>
      </c>
      <c r="M14" s="560"/>
    </row>
    <row r="15" spans="1:20" ht="24.75" customHeight="1">
      <c r="A15" s="597"/>
      <c r="B15" s="566"/>
      <c r="C15" s="586"/>
      <c r="D15" s="568"/>
      <c r="E15" s="568"/>
      <c r="F15" s="559"/>
      <c r="G15" s="568"/>
      <c r="H15" s="568"/>
      <c r="I15" s="33" t="s">
        <v>1</v>
      </c>
      <c r="J15" s="33" t="s">
        <v>17</v>
      </c>
      <c r="K15" s="33" t="s">
        <v>2392</v>
      </c>
      <c r="L15" s="33" t="s">
        <v>19</v>
      </c>
      <c r="M15" s="33" t="s">
        <v>18</v>
      </c>
    </row>
    <row r="16" spans="1:20">
      <c r="A16" s="284">
        <v>1</v>
      </c>
      <c r="B16" s="327">
        <v>45292</v>
      </c>
      <c r="C16" s="328" t="s">
        <v>2423</v>
      </c>
      <c r="D16" s="330">
        <v>1</v>
      </c>
      <c r="E16" s="315"/>
      <c r="F16" s="195"/>
      <c r="G16" s="196"/>
      <c r="H16" s="196"/>
      <c r="I16" s="196"/>
      <c r="J16" s="196"/>
      <c r="K16" s="196"/>
      <c r="L16" s="196"/>
      <c r="M16" s="260"/>
    </row>
    <row r="17" spans="1:13">
      <c r="A17" s="284">
        <v>2</v>
      </c>
      <c r="B17" s="327"/>
      <c r="C17" s="328"/>
      <c r="D17" s="330"/>
      <c r="E17" s="315"/>
      <c r="F17" s="195">
        <v>1</v>
      </c>
      <c r="G17" s="196"/>
      <c r="H17" s="196"/>
      <c r="I17" s="411">
        <v>45423</v>
      </c>
      <c r="J17" s="196" t="s">
        <v>2395</v>
      </c>
      <c r="K17" s="196" t="s">
        <v>2424</v>
      </c>
      <c r="L17" s="196"/>
      <c r="M17" s="260"/>
    </row>
    <row r="18" spans="1:13">
      <c r="A18" s="284">
        <v>3</v>
      </c>
      <c r="B18" s="327"/>
      <c r="C18" s="328"/>
      <c r="D18" s="330"/>
      <c r="E18" s="315"/>
      <c r="F18" s="195"/>
      <c r="G18" s="196"/>
      <c r="H18" s="196"/>
      <c r="I18" s="196"/>
      <c r="J18" s="196"/>
      <c r="K18" s="196"/>
      <c r="L18" s="196"/>
      <c r="M18" s="260"/>
    </row>
    <row r="19" spans="1:13" ht="15.6" customHeight="1">
      <c r="A19" s="156">
        <v>4</v>
      </c>
      <c r="B19" s="264"/>
      <c r="C19" s="263"/>
      <c r="D19" s="271"/>
      <c r="E19" s="248"/>
      <c r="F19" s="247"/>
      <c r="G19" s="342"/>
      <c r="H19" s="258"/>
      <c r="I19" s="267"/>
      <c r="J19" s="261"/>
      <c r="K19" s="260"/>
      <c r="L19" s="260"/>
      <c r="M19" s="260"/>
    </row>
    <row r="20" spans="1:13" ht="15.75" thickBot="1">
      <c r="A20" s="368"/>
      <c r="B20" s="308"/>
      <c r="C20" s="31"/>
      <c r="D20" s="134"/>
      <c r="E20" s="270"/>
      <c r="F20" s="270"/>
      <c r="G20" s="270"/>
      <c r="H20" s="270"/>
      <c r="I20" s="252"/>
      <c r="J20" s="301"/>
      <c r="K20" s="301"/>
      <c r="L20" s="362"/>
      <c r="M20" s="362"/>
    </row>
    <row r="21" spans="1:13" ht="15.75" thickBot="1">
      <c r="A21" s="598" t="s">
        <v>11</v>
      </c>
      <c r="B21" s="599"/>
      <c r="C21" s="599"/>
      <c r="D21" s="309">
        <f>SUM(D16:D20)</f>
        <v>1</v>
      </c>
      <c r="E21" s="309">
        <f>SUM(E16:E20)</f>
        <v>0</v>
      </c>
      <c r="F21" s="310">
        <f>SUM(F15:F20)</f>
        <v>1</v>
      </c>
      <c r="G21" s="310">
        <f>SUM(G16:G20)</f>
        <v>0</v>
      </c>
      <c r="H21" s="309">
        <f>D21-E21-F21</f>
        <v>0</v>
      </c>
      <c r="I21" s="311"/>
      <c r="J21" s="312"/>
      <c r="K21" s="140"/>
      <c r="L21" s="140"/>
      <c r="M21" s="141"/>
    </row>
    <row r="23" spans="1:13">
      <c r="B23" s="364" t="s">
        <v>2385</v>
      </c>
      <c r="C23" s="364" t="s">
        <v>1640</v>
      </c>
      <c r="D23" s="363">
        <f>F21</f>
        <v>1</v>
      </c>
    </row>
    <row r="24" spans="1:13">
      <c r="B24" s="364"/>
      <c r="C24" s="364" t="s">
        <v>2386</v>
      </c>
      <c r="D24" s="363">
        <f>H21</f>
        <v>0</v>
      </c>
    </row>
    <row r="25" spans="1:13">
      <c r="C25" s="364" t="s">
        <v>390</v>
      </c>
      <c r="D25" s="363">
        <f>G21</f>
        <v>0</v>
      </c>
    </row>
  </sheetData>
  <mergeCells count="13">
    <mergeCell ref="I14:K14"/>
    <mergeCell ref="L14:M14"/>
    <mergeCell ref="A21:C21"/>
    <mergeCell ref="A6:M6"/>
    <mergeCell ref="A13:M13"/>
    <mergeCell ref="A14:A15"/>
    <mergeCell ref="B14:B15"/>
    <mergeCell ref="C14:C15"/>
    <mergeCell ref="D14:D15"/>
    <mergeCell ref="E14:E15"/>
    <mergeCell ref="F14:F15"/>
    <mergeCell ref="G14:G15"/>
    <mergeCell ref="H14:H15"/>
  </mergeCells>
  <pageMargins left="0.7" right="0.7" top="0.75" bottom="0.75" header="0.3" footer="0.3"/>
  <pageSetup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3:T40"/>
  <sheetViews>
    <sheetView topLeftCell="A8" workbookViewId="0">
      <selection activeCell="B22" sqref="B22:C22"/>
    </sheetView>
  </sheetViews>
  <sheetFormatPr defaultRowHeight="15"/>
  <cols>
    <col min="1" max="1" width="3.28515625" customWidth="1"/>
    <col min="2" max="2" width="14.42578125" customWidth="1"/>
    <col min="3" max="3" width="31.28515625" customWidth="1"/>
    <col min="4" max="5" width="9.42578125" customWidth="1"/>
    <col min="6" max="7" width="12" customWidth="1"/>
    <col min="8" max="8" width="7.42578125" customWidth="1"/>
    <col min="9" max="9" width="16.5703125" customWidth="1"/>
    <col min="10" max="10" width="18.28515625" customWidth="1"/>
    <col min="11" max="11" width="16.42578125" customWidth="1"/>
    <col min="12" max="13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2087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1692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0" ht="37.9" customHeight="1">
      <c r="A14" s="596" t="s">
        <v>0</v>
      </c>
      <c r="B14" s="565" t="s">
        <v>13</v>
      </c>
      <c r="C14" s="585" t="s">
        <v>14</v>
      </c>
      <c r="D14" s="567" t="s">
        <v>1774</v>
      </c>
      <c r="E14" s="567" t="s">
        <v>2078</v>
      </c>
      <c r="F14" s="559" t="s">
        <v>2387</v>
      </c>
      <c r="G14" s="567" t="s">
        <v>2381</v>
      </c>
      <c r="H14" s="567" t="s">
        <v>1776</v>
      </c>
      <c r="I14" s="560" t="s">
        <v>15</v>
      </c>
      <c r="J14" s="560"/>
      <c r="K14" s="560"/>
      <c r="L14" s="560" t="s">
        <v>20</v>
      </c>
      <c r="M14" s="560"/>
    </row>
    <row r="15" spans="1:20" ht="24.75" customHeight="1">
      <c r="A15" s="597"/>
      <c r="B15" s="566"/>
      <c r="C15" s="586"/>
      <c r="D15" s="568"/>
      <c r="E15" s="568"/>
      <c r="F15" s="559"/>
      <c r="G15" s="568"/>
      <c r="H15" s="568"/>
      <c r="I15" s="33" t="s">
        <v>1</v>
      </c>
      <c r="J15" s="33" t="s">
        <v>2072</v>
      </c>
      <c r="K15" s="33" t="s">
        <v>2392</v>
      </c>
      <c r="L15" s="33" t="s">
        <v>19</v>
      </c>
      <c r="M15" s="33" t="s">
        <v>18</v>
      </c>
    </row>
    <row r="16" spans="1:20">
      <c r="A16" s="284"/>
      <c r="B16" s="327"/>
      <c r="C16" s="328" t="s">
        <v>2427</v>
      </c>
      <c r="D16" s="330">
        <v>3</v>
      </c>
      <c r="E16" s="315"/>
      <c r="F16" s="195"/>
      <c r="G16" s="196"/>
      <c r="H16" s="196"/>
      <c r="I16" s="196"/>
      <c r="J16" s="196"/>
      <c r="K16" s="195" t="s">
        <v>2428</v>
      </c>
      <c r="L16" s="196"/>
      <c r="M16" s="260"/>
    </row>
    <row r="17" spans="1:13">
      <c r="A17" s="284">
        <v>1</v>
      </c>
      <c r="B17" s="327">
        <v>44716</v>
      </c>
      <c r="C17" s="328" t="s">
        <v>1632</v>
      </c>
      <c r="D17" s="330">
        <v>1</v>
      </c>
      <c r="E17" s="315"/>
      <c r="F17" s="195"/>
      <c r="G17" s="196"/>
      <c r="H17" s="196"/>
      <c r="I17" s="196"/>
      <c r="J17" s="196"/>
      <c r="K17" s="195" t="s">
        <v>2428</v>
      </c>
      <c r="L17" s="196"/>
      <c r="M17" s="260"/>
    </row>
    <row r="18" spans="1:13">
      <c r="A18" s="283">
        <v>2</v>
      </c>
      <c r="B18" s="327">
        <v>45274</v>
      </c>
      <c r="C18" s="328" t="s">
        <v>2064</v>
      </c>
      <c r="D18" s="330">
        <v>4</v>
      </c>
      <c r="E18" s="315"/>
      <c r="F18" s="195"/>
      <c r="G18" s="196"/>
      <c r="H18" s="196"/>
      <c r="I18" s="196"/>
      <c r="J18" s="196"/>
      <c r="K18" s="195" t="s">
        <v>2396</v>
      </c>
      <c r="L18" s="196"/>
      <c r="M18" s="260"/>
    </row>
    <row r="19" spans="1:13">
      <c r="A19" s="283">
        <v>3</v>
      </c>
      <c r="B19" s="327">
        <v>45318</v>
      </c>
      <c r="C19" s="328" t="s">
        <v>1649</v>
      </c>
      <c r="D19" s="330">
        <v>2</v>
      </c>
      <c r="E19" s="315"/>
      <c r="F19" s="195"/>
      <c r="G19" s="196"/>
      <c r="H19" s="196"/>
      <c r="I19" s="196"/>
      <c r="J19" s="196"/>
      <c r="K19" s="195" t="s">
        <v>2429</v>
      </c>
      <c r="L19" s="196"/>
      <c r="M19" s="260"/>
    </row>
    <row r="20" spans="1:13" ht="15.6" customHeight="1">
      <c r="A20" s="283">
        <v>4</v>
      </c>
      <c r="B20" s="432"/>
      <c r="C20" s="263"/>
      <c r="D20" s="271"/>
      <c r="E20" s="248"/>
      <c r="F20" s="195"/>
      <c r="G20" s="196"/>
      <c r="H20" s="196"/>
      <c r="I20" s="410"/>
      <c r="J20" s="196"/>
      <c r="K20" s="260"/>
      <c r="L20" s="260"/>
      <c r="M20" s="260"/>
    </row>
    <row r="21" spans="1:13" ht="16.899999999999999" customHeight="1">
      <c r="A21" s="283">
        <v>5</v>
      </c>
      <c r="B21" s="432"/>
      <c r="C21" s="263"/>
      <c r="D21" s="271"/>
      <c r="E21" s="248"/>
      <c r="F21" s="195">
        <v>2</v>
      </c>
      <c r="G21" s="196"/>
      <c r="H21" s="196"/>
      <c r="I21" s="410">
        <v>45430</v>
      </c>
      <c r="J21" s="196" t="s">
        <v>2430</v>
      </c>
      <c r="K21" s="260" t="s">
        <v>2396</v>
      </c>
      <c r="L21" s="260"/>
      <c r="M21" s="260"/>
    </row>
    <row r="22" spans="1:13" ht="15.6" customHeight="1">
      <c r="A22" s="283">
        <v>6</v>
      </c>
      <c r="B22" s="28">
        <v>45447</v>
      </c>
      <c r="C22" s="31">
        <v>1020</v>
      </c>
      <c r="D22" s="271"/>
      <c r="E22" s="248"/>
      <c r="F22" s="195"/>
      <c r="G22" s="196">
        <v>6</v>
      </c>
      <c r="H22" s="196"/>
      <c r="I22" s="410"/>
      <c r="J22" s="196"/>
      <c r="K22" s="260"/>
      <c r="L22" s="260"/>
      <c r="M22" s="260"/>
    </row>
    <row r="23" spans="1:13" ht="15.75">
      <c r="A23" s="283">
        <v>7</v>
      </c>
      <c r="B23" s="433"/>
      <c r="C23" s="248"/>
      <c r="D23" s="265"/>
      <c r="E23" s="247"/>
      <c r="F23" s="360"/>
      <c r="G23" s="272"/>
      <c r="H23" s="258"/>
      <c r="I23" s="267"/>
      <c r="J23" s="261"/>
      <c r="K23" s="260"/>
      <c r="L23" s="260"/>
      <c r="M23" s="260"/>
    </row>
    <row r="24" spans="1:13" ht="15.75">
      <c r="A24" s="283">
        <v>8</v>
      </c>
      <c r="B24" s="434"/>
      <c r="C24" s="248"/>
      <c r="D24" s="265"/>
      <c r="E24" s="247"/>
      <c r="F24" s="360"/>
      <c r="G24" s="272"/>
      <c r="H24" s="258"/>
      <c r="I24" s="267"/>
      <c r="J24" s="261"/>
      <c r="K24" s="260"/>
      <c r="L24" s="260"/>
      <c r="M24" s="260"/>
    </row>
    <row r="25" spans="1:13" ht="15.75">
      <c r="A25" s="283">
        <v>9</v>
      </c>
      <c r="B25" s="434"/>
      <c r="C25" s="248"/>
      <c r="D25" s="265"/>
      <c r="E25" s="247"/>
      <c r="F25" s="360"/>
      <c r="G25" s="272"/>
      <c r="H25" s="258"/>
      <c r="I25" s="267"/>
      <c r="J25" s="261"/>
      <c r="K25" s="260"/>
      <c r="L25" s="260"/>
      <c r="M25" s="260"/>
    </row>
    <row r="26" spans="1:13" ht="15.75">
      <c r="A26" s="283">
        <v>10</v>
      </c>
      <c r="B26" s="434"/>
      <c r="C26" s="248"/>
      <c r="D26" s="265"/>
      <c r="E26" s="247"/>
      <c r="F26" s="360"/>
      <c r="G26" s="272"/>
      <c r="H26" s="258"/>
      <c r="I26" s="267"/>
      <c r="J26" s="261"/>
      <c r="K26" s="260"/>
      <c r="L26" s="260"/>
      <c r="M26" s="260"/>
    </row>
    <row r="27" spans="1:13" ht="15.75">
      <c r="A27" s="284">
        <v>11</v>
      </c>
      <c r="B27" s="157"/>
      <c r="C27" s="248"/>
      <c r="D27" s="265"/>
      <c r="E27" s="247"/>
      <c r="F27" s="360"/>
      <c r="G27" s="272"/>
      <c r="H27" s="258"/>
      <c r="I27" s="267"/>
      <c r="J27" s="261"/>
      <c r="K27" s="260"/>
      <c r="L27" s="260"/>
      <c r="M27" s="260"/>
    </row>
    <row r="28" spans="1:13" ht="15.75">
      <c r="A28" s="156"/>
      <c r="B28" s="157"/>
      <c r="C28" s="248"/>
      <c r="D28" s="248"/>
      <c r="E28" s="262"/>
      <c r="F28" s="258"/>
      <c r="G28" s="258"/>
      <c r="H28" s="258"/>
      <c r="I28" s="252"/>
      <c r="J28" s="260"/>
      <c r="K28" s="260"/>
      <c r="L28" s="260"/>
      <c r="M28" s="260"/>
    </row>
    <row r="29" spans="1:13" ht="15.75">
      <c r="A29" s="156"/>
      <c r="B29" s="157"/>
      <c r="C29" s="248"/>
      <c r="D29" s="248"/>
      <c r="E29" s="262"/>
      <c r="F29" s="258"/>
      <c r="G29" s="258"/>
      <c r="H29" s="258"/>
      <c r="I29" s="252"/>
      <c r="J29" s="260"/>
      <c r="K29" s="260"/>
      <c r="L29" s="260"/>
      <c r="M29" s="260"/>
    </row>
    <row r="30" spans="1:13" ht="15.75">
      <c r="A30" s="156"/>
      <c r="B30" s="157"/>
      <c r="C30" s="248"/>
      <c r="D30" s="248"/>
      <c r="E30" s="262"/>
      <c r="F30" s="258"/>
      <c r="G30" s="258"/>
      <c r="H30" s="258"/>
      <c r="I30" s="252"/>
      <c r="J30" s="260"/>
      <c r="K30" s="260"/>
      <c r="L30" s="260"/>
      <c r="M30" s="260"/>
    </row>
    <row r="31" spans="1:13">
      <c r="A31" s="156"/>
      <c r="B31" s="157"/>
      <c r="C31" s="248"/>
      <c r="D31" s="248"/>
      <c r="E31" s="258"/>
      <c r="F31" s="258"/>
      <c r="G31" s="258"/>
      <c r="H31" s="258"/>
      <c r="I31" s="252"/>
      <c r="J31" s="260"/>
      <c r="K31" s="260"/>
      <c r="L31" s="260"/>
      <c r="M31" s="260"/>
    </row>
    <row r="32" spans="1:13" ht="15.75" thickBot="1">
      <c r="A32" s="368"/>
      <c r="B32" s="308"/>
      <c r="C32" s="31"/>
      <c r="D32" s="134"/>
      <c r="E32" s="270"/>
      <c r="F32" s="270"/>
      <c r="G32" s="270"/>
      <c r="H32" s="270"/>
      <c r="I32" s="252"/>
      <c r="J32" s="301"/>
      <c r="K32" s="301"/>
      <c r="L32" s="362"/>
      <c r="M32" s="362"/>
    </row>
    <row r="33" spans="1:13" ht="15.75" thickBot="1">
      <c r="A33" s="598" t="s">
        <v>11</v>
      </c>
      <c r="B33" s="599"/>
      <c r="C33" s="599"/>
      <c r="D33" s="309">
        <f>SUM(D16:D32)</f>
        <v>10</v>
      </c>
      <c r="E33" s="309">
        <f>SUM(E16:E32)</f>
        <v>0</v>
      </c>
      <c r="F33" s="310">
        <f>SUM(F15:F32)</f>
        <v>2</v>
      </c>
      <c r="G33" s="310">
        <f>SUM(G16:G32)</f>
        <v>6</v>
      </c>
      <c r="H33" s="309">
        <f>D33-F33-G33</f>
        <v>2</v>
      </c>
      <c r="I33" s="311"/>
      <c r="J33" s="312"/>
      <c r="K33" s="140"/>
      <c r="L33" s="140"/>
      <c r="M33" s="141"/>
    </row>
    <row r="35" spans="1:13">
      <c r="B35" s="364" t="s">
        <v>2385</v>
      </c>
      <c r="C35" s="364" t="s">
        <v>1640</v>
      </c>
      <c r="D35" s="365">
        <f>F33</f>
        <v>2</v>
      </c>
      <c r="E35" s="364"/>
    </row>
    <row r="36" spans="1:13">
      <c r="B36" s="364"/>
      <c r="C36" s="364" t="s">
        <v>2386</v>
      </c>
      <c r="D36" s="365">
        <f>H33</f>
        <v>2</v>
      </c>
      <c r="E36" s="600" t="s">
        <v>2465</v>
      </c>
      <c r="F36" s="600"/>
    </row>
    <row r="37" spans="1:13">
      <c r="C37" s="364" t="s">
        <v>390</v>
      </c>
      <c r="D37" s="365">
        <f>G33</f>
        <v>6</v>
      </c>
      <c r="E37" s="364"/>
    </row>
    <row r="40" spans="1:13" ht="15.6" customHeight="1"/>
  </sheetData>
  <mergeCells count="14">
    <mergeCell ref="E36:F36"/>
    <mergeCell ref="A33:C33"/>
    <mergeCell ref="L14:M14"/>
    <mergeCell ref="A6:M6"/>
    <mergeCell ref="A13:M13"/>
    <mergeCell ref="A14:A15"/>
    <mergeCell ref="B14:B15"/>
    <mergeCell ref="C14:C15"/>
    <mergeCell ref="D14:D15"/>
    <mergeCell ref="E14:E15"/>
    <mergeCell ref="F14:F15"/>
    <mergeCell ref="H14:H15"/>
    <mergeCell ref="I14:K14"/>
    <mergeCell ref="G14:G15"/>
  </mergeCells>
  <pageMargins left="0.7" right="0.7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3:T70"/>
  <sheetViews>
    <sheetView topLeftCell="A42" zoomScaleNormal="100" workbookViewId="0">
      <selection activeCell="B56" sqref="B56:C56"/>
    </sheetView>
  </sheetViews>
  <sheetFormatPr defaultRowHeight="15"/>
  <cols>
    <col min="1" max="1" width="3.28515625" customWidth="1"/>
    <col min="2" max="2" width="14.42578125" customWidth="1"/>
    <col min="3" max="3" width="30" customWidth="1"/>
    <col min="4" max="5" width="9.42578125" customWidth="1"/>
    <col min="6" max="7" width="12.5703125" customWidth="1"/>
    <col min="8" max="8" width="7.42578125" customWidth="1"/>
    <col min="9" max="9" width="16.5703125" customWidth="1"/>
    <col min="10" max="10" width="23.5703125" customWidth="1"/>
    <col min="11" max="11" width="16.42578125" customWidth="1"/>
    <col min="12" max="13" width="9.7109375" customWidth="1"/>
  </cols>
  <sheetData>
    <row r="3" spans="1:20">
      <c r="A3" t="s">
        <v>4</v>
      </c>
    </row>
    <row r="5" spans="1:20">
      <c r="A5" s="1" t="s">
        <v>5</v>
      </c>
    </row>
    <row r="6" spans="1:20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13"/>
      <c r="O6" s="13"/>
      <c r="P6" s="13"/>
      <c r="Q6" s="13"/>
      <c r="R6" s="13"/>
      <c r="S6" s="13"/>
      <c r="T6" s="13"/>
    </row>
    <row r="7" spans="1:20">
      <c r="A7" s="1"/>
    </row>
    <row r="8" spans="1:20">
      <c r="A8" s="14" t="s">
        <v>12</v>
      </c>
      <c r="C8" t="s">
        <v>2083</v>
      </c>
    </row>
    <row r="9" spans="1:20">
      <c r="A9" s="14"/>
    </row>
    <row r="10" spans="1:20">
      <c r="A10" s="14" t="s">
        <v>8</v>
      </c>
      <c r="C10" t="s">
        <v>7</v>
      </c>
    </row>
    <row r="11" spans="1:20">
      <c r="A11" s="14"/>
    </row>
    <row r="12" spans="1:20">
      <c r="A12" s="14" t="s">
        <v>9</v>
      </c>
      <c r="C12" t="s">
        <v>1692</v>
      </c>
    </row>
    <row r="13" spans="1:20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</row>
    <row r="14" spans="1:20" ht="33" customHeight="1">
      <c r="A14" s="596" t="s">
        <v>0</v>
      </c>
      <c r="B14" s="565" t="s">
        <v>13</v>
      </c>
      <c r="C14" s="585" t="s">
        <v>14</v>
      </c>
      <c r="D14" s="567" t="s">
        <v>1774</v>
      </c>
      <c r="E14" s="585" t="s">
        <v>2078</v>
      </c>
      <c r="F14" s="559" t="s">
        <v>2387</v>
      </c>
      <c r="G14" s="567" t="s">
        <v>2381</v>
      </c>
      <c r="H14" s="567" t="s">
        <v>1776</v>
      </c>
      <c r="I14" s="560" t="s">
        <v>15</v>
      </c>
      <c r="J14" s="560"/>
      <c r="K14" s="560"/>
      <c r="L14" s="560" t="s">
        <v>20</v>
      </c>
      <c r="M14" s="560"/>
    </row>
    <row r="15" spans="1:20" ht="24.75" customHeight="1">
      <c r="A15" s="597"/>
      <c r="B15" s="566"/>
      <c r="C15" s="586"/>
      <c r="D15" s="568"/>
      <c r="E15" s="586"/>
      <c r="F15" s="559"/>
      <c r="G15" s="568"/>
      <c r="H15" s="568"/>
      <c r="I15" s="33" t="s">
        <v>1</v>
      </c>
      <c r="J15" s="33" t="s">
        <v>17</v>
      </c>
      <c r="K15" s="33" t="s">
        <v>2393</v>
      </c>
      <c r="L15" s="33" t="s">
        <v>19</v>
      </c>
      <c r="M15" s="33" t="s">
        <v>18</v>
      </c>
    </row>
    <row r="16" spans="1:20">
      <c r="A16" s="420">
        <v>1</v>
      </c>
      <c r="B16" s="373"/>
      <c r="C16" s="374" t="s">
        <v>2434</v>
      </c>
      <c r="D16" s="375">
        <v>1</v>
      </c>
      <c r="E16" s="376"/>
      <c r="F16" s="377"/>
      <c r="G16" s="377"/>
      <c r="H16" s="131"/>
      <c r="I16" s="131"/>
      <c r="J16" s="131"/>
      <c r="K16" s="412" t="s">
        <v>2432</v>
      </c>
      <c r="L16" s="131"/>
      <c r="M16" s="131"/>
    </row>
    <row r="17" spans="1:13">
      <c r="A17" s="421">
        <v>2</v>
      </c>
      <c r="B17" s="413"/>
      <c r="C17" s="414" t="s">
        <v>2434</v>
      </c>
      <c r="D17" s="415">
        <v>2</v>
      </c>
      <c r="E17" s="416">
        <v>2</v>
      </c>
      <c r="F17" s="417"/>
      <c r="G17" s="417"/>
      <c r="H17" s="418"/>
      <c r="I17" s="418"/>
      <c r="J17" s="418"/>
      <c r="K17" s="419" t="s">
        <v>2428</v>
      </c>
      <c r="L17" s="418"/>
      <c r="M17" s="418"/>
    </row>
    <row r="18" spans="1:13">
      <c r="A18" s="421">
        <v>3</v>
      </c>
      <c r="B18" s="373">
        <v>44717</v>
      </c>
      <c r="C18" s="374" t="s">
        <v>1632</v>
      </c>
      <c r="D18" s="375">
        <v>1</v>
      </c>
      <c r="E18" s="376">
        <v>1</v>
      </c>
      <c r="F18" s="377"/>
      <c r="G18" s="377"/>
      <c r="H18" s="131"/>
      <c r="I18" s="131"/>
      <c r="J18" s="131"/>
      <c r="K18" s="412" t="s">
        <v>2432</v>
      </c>
      <c r="L18" s="131"/>
      <c r="M18" s="131"/>
    </row>
    <row r="19" spans="1:13">
      <c r="A19" s="430">
        <v>4</v>
      </c>
      <c r="B19" s="373">
        <v>45274</v>
      </c>
      <c r="C19" s="374" t="s">
        <v>2064</v>
      </c>
      <c r="D19" s="375">
        <v>16</v>
      </c>
      <c r="E19" s="376"/>
      <c r="F19" s="377"/>
      <c r="G19" s="377"/>
      <c r="H19" s="131"/>
      <c r="I19" s="131"/>
      <c r="J19" s="131"/>
      <c r="K19" s="412" t="s">
        <v>2433</v>
      </c>
      <c r="L19" s="131"/>
      <c r="M19" s="131"/>
    </row>
    <row r="20" spans="1:13">
      <c r="A20" s="421">
        <v>5</v>
      </c>
      <c r="B20" s="373">
        <v>45360</v>
      </c>
      <c r="C20" s="374" t="s">
        <v>212</v>
      </c>
      <c r="D20" s="375">
        <v>6</v>
      </c>
      <c r="E20" s="376"/>
      <c r="F20" s="377"/>
      <c r="G20" s="377"/>
      <c r="H20" s="131"/>
      <c r="I20" s="131"/>
      <c r="J20" s="131"/>
      <c r="K20" s="412" t="s">
        <v>2433</v>
      </c>
      <c r="L20" s="131"/>
      <c r="M20" s="131"/>
    </row>
    <row r="21" spans="1:13">
      <c r="A21" s="421">
        <v>6</v>
      </c>
      <c r="B21" s="373">
        <v>45366</v>
      </c>
      <c r="C21" s="374" t="s">
        <v>212</v>
      </c>
      <c r="D21" s="375">
        <v>5</v>
      </c>
      <c r="E21" s="376"/>
      <c r="F21" s="377"/>
      <c r="G21" s="377"/>
      <c r="H21" s="131"/>
      <c r="I21" s="131"/>
      <c r="J21" s="131"/>
      <c r="K21" s="412" t="s">
        <v>2433</v>
      </c>
      <c r="L21" s="131"/>
      <c r="M21" s="131"/>
    </row>
    <row r="22" spans="1:13" ht="30">
      <c r="A22" s="421">
        <v>7</v>
      </c>
      <c r="B22" s="373">
        <v>45370</v>
      </c>
      <c r="C22" s="374" t="s">
        <v>2080</v>
      </c>
      <c r="D22" s="375">
        <v>7</v>
      </c>
      <c r="E22" s="376"/>
      <c r="F22" s="377"/>
      <c r="G22" s="377"/>
      <c r="H22" s="131"/>
      <c r="I22" s="131"/>
      <c r="J22" s="131"/>
      <c r="K22" s="412" t="s">
        <v>2433</v>
      </c>
      <c r="L22" s="131"/>
      <c r="M22" s="131"/>
    </row>
    <row r="23" spans="1:13" ht="30">
      <c r="A23" s="421">
        <v>8</v>
      </c>
      <c r="B23" s="373">
        <v>45371</v>
      </c>
      <c r="C23" s="374" t="s">
        <v>2081</v>
      </c>
      <c r="D23" s="375">
        <v>63</v>
      </c>
      <c r="E23" s="376"/>
      <c r="F23" s="377"/>
      <c r="G23" s="377"/>
      <c r="H23" s="131"/>
      <c r="I23" s="131"/>
      <c r="J23" s="131"/>
      <c r="K23" s="412" t="s">
        <v>2433</v>
      </c>
      <c r="L23" s="131"/>
      <c r="M23" s="131"/>
    </row>
    <row r="24" spans="1:13" ht="15.75">
      <c r="A24" s="421">
        <v>9</v>
      </c>
      <c r="B24" s="57"/>
      <c r="C24" s="378"/>
      <c r="D24" s="379"/>
      <c r="E24" s="379"/>
      <c r="F24" s="423">
        <v>1</v>
      </c>
      <c r="G24" s="424"/>
      <c r="H24" s="380"/>
      <c r="I24" s="425">
        <v>45300</v>
      </c>
      <c r="J24" s="380" t="s">
        <v>2084</v>
      </c>
      <c r="K24" s="380"/>
      <c r="L24" s="380"/>
      <c r="M24" s="380"/>
    </row>
    <row r="25" spans="1:13" ht="15.75">
      <c r="A25" s="421">
        <v>10</v>
      </c>
      <c r="B25" s="48"/>
      <c r="C25" s="378"/>
      <c r="D25" s="379"/>
      <c r="E25" s="379"/>
      <c r="F25" s="423">
        <v>1</v>
      </c>
      <c r="G25" s="424"/>
      <c r="H25" s="380"/>
      <c r="I25" s="425">
        <v>45300</v>
      </c>
      <c r="J25" s="380" t="s">
        <v>117</v>
      </c>
      <c r="K25" s="380"/>
      <c r="L25" s="380"/>
      <c r="M25" s="380"/>
    </row>
    <row r="26" spans="1:13" ht="15.75">
      <c r="A26" s="421">
        <v>11</v>
      </c>
      <c r="B26" s="48"/>
      <c r="C26" s="378"/>
      <c r="D26" s="379"/>
      <c r="E26" s="379"/>
      <c r="F26" s="423">
        <v>1</v>
      </c>
      <c r="G26" s="424"/>
      <c r="H26" s="380"/>
      <c r="I26" s="425">
        <v>45300</v>
      </c>
      <c r="J26" s="380" t="s">
        <v>1647</v>
      </c>
      <c r="K26" s="380"/>
      <c r="L26" s="380"/>
      <c r="M26" s="380"/>
    </row>
    <row r="27" spans="1:13" ht="15.75">
      <c r="A27" s="421">
        <v>12</v>
      </c>
      <c r="B27" s="48"/>
      <c r="C27" s="378"/>
      <c r="D27" s="379"/>
      <c r="E27" s="379"/>
      <c r="F27" s="423"/>
      <c r="G27" s="424"/>
      <c r="H27" s="380"/>
      <c r="I27" s="425">
        <v>45300</v>
      </c>
      <c r="J27" s="380" t="s">
        <v>118</v>
      </c>
      <c r="K27" s="426" t="s">
        <v>2471</v>
      </c>
      <c r="L27" s="380" t="s">
        <v>2472</v>
      </c>
      <c r="M27" s="380"/>
    </row>
    <row r="28" spans="1:13" ht="15.75">
      <c r="A28" s="421">
        <v>13</v>
      </c>
      <c r="B28" s="48"/>
      <c r="C28" s="378"/>
      <c r="D28" s="379"/>
      <c r="E28" s="379"/>
      <c r="F28" s="423">
        <v>1</v>
      </c>
      <c r="G28" s="424"/>
      <c r="H28" s="380"/>
      <c r="I28" s="425">
        <v>45300</v>
      </c>
      <c r="J28" s="380" t="s">
        <v>2085</v>
      </c>
      <c r="K28" s="380"/>
      <c r="L28" s="380"/>
      <c r="M28" s="380"/>
    </row>
    <row r="29" spans="1:13" ht="15.75">
      <c r="A29" s="421">
        <v>14</v>
      </c>
      <c r="B29" s="48"/>
      <c r="C29" s="378"/>
      <c r="D29" s="379"/>
      <c r="E29" s="379"/>
      <c r="F29" s="423">
        <v>1</v>
      </c>
      <c r="G29" s="424"/>
      <c r="H29" s="380"/>
      <c r="I29" s="425">
        <v>45300</v>
      </c>
      <c r="J29" s="380" t="s">
        <v>1588</v>
      </c>
      <c r="K29" s="380"/>
      <c r="L29" s="380"/>
      <c r="M29" s="380"/>
    </row>
    <row r="30" spans="1:13" ht="15.75">
      <c r="A30" s="421">
        <v>15</v>
      </c>
      <c r="B30" s="48"/>
      <c r="C30" s="378"/>
      <c r="D30" s="379"/>
      <c r="E30" s="379"/>
      <c r="F30" s="423">
        <v>2</v>
      </c>
      <c r="G30" s="424"/>
      <c r="H30" s="380"/>
      <c r="I30" s="425">
        <v>45346</v>
      </c>
      <c r="J30" s="380" t="s">
        <v>2082</v>
      </c>
      <c r="K30" s="380"/>
      <c r="L30" s="380"/>
      <c r="M30" s="380"/>
    </row>
    <row r="31" spans="1:13" ht="15.75">
      <c r="A31" s="421">
        <v>16</v>
      </c>
      <c r="B31" s="48"/>
      <c r="C31" s="378"/>
      <c r="D31" s="379"/>
      <c r="E31" s="379"/>
      <c r="F31" s="422">
        <v>1</v>
      </c>
      <c r="G31" s="377"/>
      <c r="H31" s="380"/>
      <c r="I31" s="425">
        <v>45347</v>
      </c>
      <c r="J31" s="377" t="s">
        <v>1673</v>
      </c>
      <c r="K31" s="426">
        <v>324308</v>
      </c>
      <c r="L31" s="380"/>
      <c r="M31" s="380"/>
    </row>
    <row r="32" spans="1:13" ht="15.75">
      <c r="A32" s="421">
        <v>17</v>
      </c>
      <c r="B32" s="48"/>
      <c r="C32" s="378"/>
      <c r="D32" s="379"/>
      <c r="E32" s="379"/>
      <c r="F32" s="422">
        <v>1</v>
      </c>
      <c r="G32" s="377"/>
      <c r="H32" s="380"/>
      <c r="I32" s="425">
        <v>45347</v>
      </c>
      <c r="J32" s="377" t="s">
        <v>2437</v>
      </c>
      <c r="K32" s="426">
        <v>324320</v>
      </c>
      <c r="L32" s="380"/>
      <c r="M32" s="380"/>
    </row>
    <row r="33" spans="1:13" ht="15.75">
      <c r="A33" s="421">
        <v>18</v>
      </c>
      <c r="B33" s="48"/>
      <c r="C33" s="378"/>
      <c r="D33" s="379"/>
      <c r="E33" s="379"/>
      <c r="F33" s="422">
        <v>1</v>
      </c>
      <c r="G33" s="377"/>
      <c r="H33" s="380"/>
      <c r="I33" s="425">
        <v>45348</v>
      </c>
      <c r="J33" s="377" t="s">
        <v>1665</v>
      </c>
      <c r="K33" s="426">
        <v>324319</v>
      </c>
      <c r="L33" s="380"/>
      <c r="M33" s="380"/>
    </row>
    <row r="34" spans="1:13" ht="15.75">
      <c r="A34" s="421">
        <v>19</v>
      </c>
      <c r="B34" s="48"/>
      <c r="C34" s="378"/>
      <c r="D34" s="379"/>
      <c r="E34" s="379"/>
      <c r="F34" s="422">
        <v>1</v>
      </c>
      <c r="G34" s="377"/>
      <c r="H34" s="380"/>
      <c r="I34" s="425">
        <v>45350</v>
      </c>
      <c r="J34" s="377" t="s">
        <v>2328</v>
      </c>
      <c r="K34" s="426"/>
      <c r="L34" s="380"/>
      <c r="M34" s="380"/>
    </row>
    <row r="35" spans="1:13" ht="15.75">
      <c r="A35" s="421">
        <v>20</v>
      </c>
      <c r="B35" s="48"/>
      <c r="C35" s="378"/>
      <c r="D35" s="379"/>
      <c r="E35" s="379"/>
      <c r="F35" s="422">
        <v>1</v>
      </c>
      <c r="G35" s="377"/>
      <c r="H35" s="380"/>
      <c r="I35" s="425">
        <v>45351</v>
      </c>
      <c r="J35" s="377" t="s">
        <v>2326</v>
      </c>
      <c r="K35" s="380"/>
      <c r="L35" s="380"/>
      <c r="M35" s="380"/>
    </row>
    <row r="36" spans="1:13" ht="15.75">
      <c r="A36" s="421">
        <v>21</v>
      </c>
      <c r="B36" s="48"/>
      <c r="C36" s="378"/>
      <c r="D36" s="379"/>
      <c r="E36" s="379"/>
      <c r="F36" s="422">
        <v>1</v>
      </c>
      <c r="G36" s="377"/>
      <c r="H36" s="380"/>
      <c r="I36" s="425">
        <v>45353</v>
      </c>
      <c r="J36" s="377" t="s">
        <v>2439</v>
      </c>
      <c r="K36" s="426">
        <v>324307</v>
      </c>
      <c r="L36" s="380"/>
      <c r="M36" s="380"/>
    </row>
    <row r="37" spans="1:13" ht="15.75">
      <c r="A37" s="421">
        <v>22</v>
      </c>
      <c r="B37" s="48"/>
      <c r="C37" s="378"/>
      <c r="D37" s="379"/>
      <c r="E37" s="379"/>
      <c r="F37" s="422">
        <v>1</v>
      </c>
      <c r="G37" s="377"/>
      <c r="H37" s="380"/>
      <c r="I37" s="427">
        <v>45355</v>
      </c>
      <c r="J37" s="377" t="s">
        <v>1675</v>
      </c>
      <c r="K37" s="426">
        <v>324313</v>
      </c>
      <c r="L37" s="380"/>
      <c r="M37" s="380"/>
    </row>
    <row r="38" spans="1:13" ht="15.75">
      <c r="A38" s="421">
        <v>23</v>
      </c>
      <c r="B38" s="48"/>
      <c r="C38" s="378"/>
      <c r="D38" s="379"/>
      <c r="E38" s="379"/>
      <c r="F38" s="422">
        <v>1</v>
      </c>
      <c r="G38" s="377"/>
      <c r="H38" s="380"/>
      <c r="I38" s="427">
        <v>45359</v>
      </c>
      <c r="J38" s="377" t="s">
        <v>2440</v>
      </c>
      <c r="K38" s="426"/>
      <c r="L38" s="380"/>
      <c r="M38" s="380"/>
    </row>
    <row r="39" spans="1:13" ht="15.75">
      <c r="A39" s="421">
        <v>24</v>
      </c>
      <c r="B39" s="48"/>
      <c r="C39" s="378"/>
      <c r="D39" s="379"/>
      <c r="E39" s="379"/>
      <c r="F39" s="422">
        <v>1</v>
      </c>
      <c r="G39" s="377"/>
      <c r="H39" s="380"/>
      <c r="I39" s="427">
        <v>45360</v>
      </c>
      <c r="J39" s="377" t="s">
        <v>2441</v>
      </c>
      <c r="K39" s="426"/>
      <c r="L39" s="380"/>
      <c r="M39" s="380"/>
    </row>
    <row r="40" spans="1:13" ht="15.75">
      <c r="A40" s="421">
        <v>25</v>
      </c>
      <c r="B40" s="48"/>
      <c r="C40" s="378"/>
      <c r="D40" s="379"/>
      <c r="E40" s="379"/>
      <c r="F40" s="422">
        <v>4</v>
      </c>
      <c r="G40" s="377"/>
      <c r="H40" s="380"/>
      <c r="I40" s="427">
        <v>45360</v>
      </c>
      <c r="J40" s="377" t="s">
        <v>2442</v>
      </c>
      <c r="K40" s="426"/>
      <c r="L40" s="380"/>
      <c r="M40" s="380"/>
    </row>
    <row r="41" spans="1:13" ht="15.75">
      <c r="A41" s="421">
        <v>26</v>
      </c>
      <c r="B41" s="48"/>
      <c r="C41" s="378"/>
      <c r="D41" s="379"/>
      <c r="E41" s="379"/>
      <c r="F41" s="422">
        <v>1</v>
      </c>
      <c r="G41" s="377"/>
      <c r="H41" s="380"/>
      <c r="I41" s="427">
        <v>45363</v>
      </c>
      <c r="J41" s="377" t="s">
        <v>2448</v>
      </c>
      <c r="K41" s="380"/>
      <c r="L41" s="380"/>
      <c r="M41" s="380"/>
    </row>
    <row r="42" spans="1:13" ht="15.75">
      <c r="A42" s="421">
        <v>27</v>
      </c>
      <c r="B42" s="48"/>
      <c r="C42" s="378"/>
      <c r="D42" s="379"/>
      <c r="E42" s="379"/>
      <c r="F42" s="422">
        <v>1</v>
      </c>
      <c r="G42" s="377"/>
      <c r="H42" s="380"/>
      <c r="I42" s="427">
        <v>45368</v>
      </c>
      <c r="J42" s="377" t="s">
        <v>2443</v>
      </c>
      <c r="K42" s="380">
        <v>368453</v>
      </c>
      <c r="L42" s="380"/>
      <c r="M42" s="380"/>
    </row>
    <row r="43" spans="1:13" ht="15.75">
      <c r="A43" s="421">
        <v>28</v>
      </c>
      <c r="B43" s="48"/>
      <c r="C43" s="378"/>
      <c r="D43" s="379"/>
      <c r="E43" s="379"/>
      <c r="F43" s="422">
        <v>1</v>
      </c>
      <c r="G43" s="377"/>
      <c r="H43" s="380"/>
      <c r="I43" s="427">
        <v>45370</v>
      </c>
      <c r="J43" s="377" t="s">
        <v>2327</v>
      </c>
      <c r="K43" s="380"/>
      <c r="L43" s="380"/>
      <c r="M43" s="380"/>
    </row>
    <row r="44" spans="1:13" ht="15.75">
      <c r="A44" s="421">
        <v>29</v>
      </c>
      <c r="B44" s="48"/>
      <c r="C44" s="378"/>
      <c r="D44" s="379"/>
      <c r="E44" s="379"/>
      <c r="F44" s="422">
        <v>1</v>
      </c>
      <c r="G44" s="377"/>
      <c r="H44" s="380"/>
      <c r="I44" s="427">
        <v>45376</v>
      </c>
      <c r="J44" s="377" t="s">
        <v>2444</v>
      </c>
      <c r="K44" s="380"/>
      <c r="L44" s="380"/>
      <c r="M44" s="380"/>
    </row>
    <row r="45" spans="1:13" ht="15.75">
      <c r="A45" s="421">
        <v>30</v>
      </c>
      <c r="B45" s="48"/>
      <c r="C45" s="378"/>
      <c r="D45" s="379"/>
      <c r="E45" s="379"/>
      <c r="F45" s="422">
        <v>1</v>
      </c>
      <c r="G45" s="377"/>
      <c r="H45" s="380"/>
      <c r="I45" s="427">
        <v>45376</v>
      </c>
      <c r="J45" s="377" t="s">
        <v>2445</v>
      </c>
      <c r="K45" s="380"/>
      <c r="L45" s="380"/>
      <c r="M45" s="380"/>
    </row>
    <row r="46" spans="1:13" ht="15.75">
      <c r="A46" s="421">
        <v>31</v>
      </c>
      <c r="B46" s="48"/>
      <c r="C46" s="378"/>
      <c r="D46" s="379"/>
      <c r="E46" s="379"/>
      <c r="F46" s="422">
        <v>2</v>
      </c>
      <c r="G46" s="377"/>
      <c r="H46" s="380"/>
      <c r="I46" s="427">
        <v>45380</v>
      </c>
      <c r="J46" s="377" t="s">
        <v>2111</v>
      </c>
      <c r="K46" s="380"/>
      <c r="L46" s="380"/>
      <c r="M46" s="380"/>
    </row>
    <row r="47" spans="1:13" ht="15.75">
      <c r="A47" s="421">
        <v>32</v>
      </c>
      <c r="B47" s="48"/>
      <c r="C47" s="378"/>
      <c r="D47" s="379"/>
      <c r="E47" s="379"/>
      <c r="F47" s="422">
        <v>1</v>
      </c>
      <c r="G47" s="377"/>
      <c r="H47" s="380"/>
      <c r="I47" s="427">
        <v>45397</v>
      </c>
      <c r="J47" s="377" t="s">
        <v>2446</v>
      </c>
      <c r="K47" s="380"/>
      <c r="L47" s="380"/>
      <c r="M47" s="380"/>
    </row>
    <row r="48" spans="1:13" ht="15.75">
      <c r="A48" s="421">
        <v>33</v>
      </c>
      <c r="B48" s="48"/>
      <c r="C48" s="378"/>
      <c r="D48" s="379"/>
      <c r="E48" s="379"/>
      <c r="F48" s="422">
        <v>1</v>
      </c>
      <c r="G48" s="377"/>
      <c r="H48" s="380"/>
      <c r="I48" s="427">
        <v>45405</v>
      </c>
      <c r="J48" s="377" t="s">
        <v>2437</v>
      </c>
      <c r="K48" s="426">
        <v>578144</v>
      </c>
      <c r="L48" s="380"/>
      <c r="M48" s="380"/>
    </row>
    <row r="49" spans="1:13" ht="15.75">
      <c r="A49" s="421">
        <v>34</v>
      </c>
      <c r="B49" s="48"/>
      <c r="C49" s="378"/>
      <c r="D49" s="379"/>
      <c r="E49" s="379"/>
      <c r="F49" s="422">
        <v>1</v>
      </c>
      <c r="G49" s="377"/>
      <c r="H49" s="380"/>
      <c r="I49" s="427">
        <v>45406</v>
      </c>
      <c r="J49" s="377" t="s">
        <v>2329</v>
      </c>
      <c r="K49" s="426">
        <v>578779</v>
      </c>
      <c r="L49" s="380"/>
      <c r="M49" s="380"/>
    </row>
    <row r="50" spans="1:13" ht="15.75">
      <c r="A50" s="421">
        <v>35</v>
      </c>
      <c r="B50" s="48"/>
      <c r="C50" s="378"/>
      <c r="D50" s="379"/>
      <c r="E50" s="379"/>
      <c r="F50" s="422">
        <v>1</v>
      </c>
      <c r="G50" s="377"/>
      <c r="H50" s="380"/>
      <c r="I50" s="427">
        <v>45412</v>
      </c>
      <c r="J50" s="377" t="s">
        <v>2447</v>
      </c>
      <c r="K50" s="426">
        <v>399405</v>
      </c>
      <c r="L50" s="380"/>
      <c r="M50" s="380"/>
    </row>
    <row r="51" spans="1:13" ht="15.75">
      <c r="A51" s="421">
        <v>36</v>
      </c>
      <c r="B51" s="48"/>
      <c r="C51" s="378"/>
      <c r="D51" s="379"/>
      <c r="E51" s="379"/>
      <c r="F51" s="422">
        <v>1</v>
      </c>
      <c r="G51" s="377"/>
      <c r="H51" s="380"/>
      <c r="I51" s="427">
        <v>45413</v>
      </c>
      <c r="J51" s="377" t="s">
        <v>2397</v>
      </c>
      <c r="K51" s="426"/>
      <c r="L51" s="380"/>
      <c r="M51" s="380"/>
    </row>
    <row r="52" spans="1:13" ht="15.75">
      <c r="A52" s="421">
        <v>37</v>
      </c>
      <c r="B52" s="48"/>
      <c r="C52" s="378"/>
      <c r="D52" s="379"/>
      <c r="E52" s="379"/>
      <c r="F52" s="422">
        <v>1</v>
      </c>
      <c r="G52" s="377"/>
      <c r="H52" s="380"/>
      <c r="I52" s="427">
        <v>45420</v>
      </c>
      <c r="J52" s="377" t="s">
        <v>2449</v>
      </c>
      <c r="K52" s="426">
        <v>324309</v>
      </c>
      <c r="L52" s="380"/>
      <c r="M52" s="380"/>
    </row>
    <row r="53" spans="1:13" ht="15.75">
      <c r="A53" s="421">
        <v>38</v>
      </c>
      <c r="B53" s="48"/>
      <c r="C53" s="378"/>
      <c r="D53" s="379"/>
      <c r="E53" s="379"/>
      <c r="F53" s="422">
        <v>1</v>
      </c>
      <c r="G53" s="377"/>
      <c r="H53" s="380"/>
      <c r="I53" s="425">
        <v>45430</v>
      </c>
      <c r="J53" s="377" t="s">
        <v>2395</v>
      </c>
      <c r="K53" s="426" t="s">
        <v>2431</v>
      </c>
      <c r="L53" s="380"/>
      <c r="M53" s="380"/>
    </row>
    <row r="54" spans="1:13" ht="15.75">
      <c r="A54" s="421">
        <v>39</v>
      </c>
      <c r="B54" s="48"/>
      <c r="C54" s="378"/>
      <c r="D54" s="379"/>
      <c r="E54" s="379"/>
      <c r="F54" s="422">
        <v>1</v>
      </c>
      <c r="G54" s="377"/>
      <c r="H54" s="380"/>
      <c r="I54" s="425">
        <v>45440</v>
      </c>
      <c r="J54" s="377" t="s">
        <v>2584</v>
      </c>
      <c r="K54" s="426" t="s">
        <v>2583</v>
      </c>
      <c r="L54" s="380"/>
      <c r="M54" s="380"/>
    </row>
    <row r="55" spans="1:13" ht="15.75">
      <c r="A55" s="27"/>
      <c r="B55" s="48"/>
      <c r="C55" s="378"/>
      <c r="D55" s="379"/>
      <c r="E55" s="379"/>
      <c r="F55" s="422">
        <v>1</v>
      </c>
      <c r="G55" s="512"/>
      <c r="H55" s="222"/>
      <c r="I55" s="425">
        <v>45440</v>
      </c>
      <c r="J55" s="377" t="s">
        <v>2584</v>
      </c>
      <c r="K55" s="426" t="s">
        <v>2585</v>
      </c>
      <c r="L55" s="380"/>
      <c r="M55" s="380"/>
    </row>
    <row r="56" spans="1:13">
      <c r="A56" s="27"/>
      <c r="B56" s="57">
        <v>45447</v>
      </c>
      <c r="C56" s="49">
        <v>1020</v>
      </c>
      <c r="D56" s="222"/>
      <c r="E56" s="222"/>
      <c r="F56" s="222"/>
      <c r="G56" s="222">
        <v>2</v>
      </c>
      <c r="H56" s="222"/>
      <c r="I56" s="425"/>
      <c r="J56" s="377"/>
      <c r="K56" s="426"/>
      <c r="L56" s="380"/>
      <c r="M56" s="380"/>
    </row>
    <row r="57" spans="1:13" ht="15.75">
      <c r="A57" s="27"/>
      <c r="B57" s="48"/>
      <c r="C57" s="378"/>
      <c r="D57" s="379"/>
      <c r="E57" s="379"/>
      <c r="F57" s="422"/>
      <c r="G57" s="512"/>
      <c r="H57" s="222"/>
      <c r="I57" s="425"/>
      <c r="J57" s="377"/>
      <c r="K57" s="426"/>
      <c r="L57" s="380"/>
      <c r="M57" s="380"/>
    </row>
    <row r="58" spans="1:13" ht="15.75">
      <c r="A58" s="27"/>
      <c r="B58" s="48"/>
      <c r="C58" s="378"/>
      <c r="D58" s="379"/>
      <c r="E58" s="379"/>
      <c r="F58" s="422"/>
      <c r="G58" s="512"/>
      <c r="H58" s="222"/>
      <c r="I58" s="425"/>
      <c r="J58" s="377"/>
      <c r="K58" s="426"/>
      <c r="L58" s="380"/>
      <c r="M58" s="380"/>
    </row>
    <row r="59" spans="1:13" ht="15.75">
      <c r="A59" s="27"/>
      <c r="B59" s="48"/>
      <c r="C59" s="378"/>
      <c r="D59" s="379"/>
      <c r="E59" s="379"/>
      <c r="F59" s="422"/>
      <c r="G59" s="512"/>
      <c r="H59" s="222"/>
      <c r="I59" s="425"/>
      <c r="J59" s="377"/>
      <c r="K59" s="426"/>
      <c r="L59" s="380"/>
      <c r="M59" s="380"/>
    </row>
    <row r="60" spans="1:13" ht="15.75">
      <c r="A60" s="27"/>
      <c r="B60" s="48"/>
      <c r="C60" s="378"/>
      <c r="D60" s="379"/>
      <c r="E60" s="379"/>
      <c r="F60" s="422"/>
      <c r="G60" s="512"/>
      <c r="H60" s="222"/>
      <c r="I60" s="425"/>
      <c r="J60" s="377"/>
      <c r="K60" s="426"/>
      <c r="L60" s="380"/>
      <c r="M60" s="380"/>
    </row>
    <row r="61" spans="1:13" ht="15.75">
      <c r="A61" s="27"/>
      <c r="B61" s="48"/>
      <c r="C61" s="378"/>
      <c r="D61" s="379"/>
      <c r="E61" s="379"/>
      <c r="F61" s="422"/>
      <c r="G61" s="512"/>
      <c r="H61" s="222"/>
      <c r="I61" s="425"/>
      <c r="J61" s="377"/>
      <c r="K61" s="426"/>
      <c r="L61" s="380"/>
      <c r="M61" s="380"/>
    </row>
    <row r="62" spans="1:13" ht="15.75">
      <c r="A62" s="27"/>
      <c r="B62" s="48"/>
      <c r="C62" s="378"/>
      <c r="D62" s="379"/>
      <c r="E62" s="379"/>
      <c r="F62" s="422"/>
      <c r="G62" s="512"/>
      <c r="H62" s="222"/>
      <c r="I62" s="425"/>
      <c r="J62" s="377"/>
      <c r="K62" s="426"/>
      <c r="L62" s="380"/>
      <c r="M62" s="380"/>
    </row>
    <row r="63" spans="1:13" ht="15.75">
      <c r="A63" s="27"/>
      <c r="B63" s="48"/>
      <c r="C63" s="378"/>
      <c r="D63" s="379"/>
      <c r="E63" s="379"/>
      <c r="F63" s="422"/>
      <c r="G63" s="512"/>
      <c r="H63" s="222"/>
      <c r="I63" s="425"/>
      <c r="J63" s="377"/>
      <c r="K63" s="426"/>
      <c r="L63" s="380"/>
      <c r="M63" s="380"/>
    </row>
    <row r="64" spans="1:13" ht="15.75">
      <c r="A64" s="27"/>
      <c r="B64" s="48"/>
      <c r="C64" s="378"/>
      <c r="D64" s="379"/>
      <c r="E64" s="379"/>
      <c r="F64" s="422"/>
      <c r="G64" s="512"/>
      <c r="H64" s="222"/>
      <c r="I64" s="425"/>
      <c r="J64" s="377"/>
      <c r="K64" s="426"/>
      <c r="L64" s="380"/>
      <c r="M64" s="380"/>
    </row>
    <row r="65" spans="1:13">
      <c r="A65" s="487"/>
      <c r="B65" s="133"/>
      <c r="C65" s="134"/>
      <c r="D65" s="371"/>
      <c r="E65" s="371"/>
      <c r="F65" s="371"/>
      <c r="G65" s="371"/>
      <c r="H65" s="371"/>
      <c r="I65" s="372"/>
      <c r="J65" s="361"/>
      <c r="K65" s="362"/>
      <c r="L65" s="362"/>
      <c r="M65" s="362"/>
    </row>
    <row r="66" spans="1:13">
      <c r="A66" s="595" t="s">
        <v>11</v>
      </c>
      <c r="B66" s="561"/>
      <c r="C66" s="561"/>
      <c r="D66" s="258">
        <f>SUM(D16:D65)</f>
        <v>101</v>
      </c>
      <c r="E66" s="258">
        <f>SUM(E17:E65)</f>
        <v>3</v>
      </c>
      <c r="F66" s="258">
        <f>SUM(F18:F65)</f>
        <v>36</v>
      </c>
      <c r="G66" s="258">
        <f>SUM(G16:G65)</f>
        <v>2</v>
      </c>
      <c r="H66" s="341">
        <f>D66-F66-G66</f>
        <v>63</v>
      </c>
      <c r="I66" s="369"/>
      <c r="J66" s="260"/>
      <c r="K66" s="196"/>
      <c r="L66" s="253"/>
      <c r="M66" s="367"/>
    </row>
    <row r="67" spans="1:13">
      <c r="F67" s="269"/>
      <c r="G67" s="269"/>
      <c r="I67" s="254"/>
      <c r="J67" s="254"/>
    </row>
    <row r="68" spans="1:13">
      <c r="B68" s="364" t="s">
        <v>2385</v>
      </c>
      <c r="C68" s="364" t="s">
        <v>1640</v>
      </c>
      <c r="D68" s="365">
        <f>F66</f>
        <v>36</v>
      </c>
    </row>
    <row r="69" spans="1:13">
      <c r="B69" s="364"/>
      <c r="C69" s="364" t="s">
        <v>2386</v>
      </c>
      <c r="D69" s="365">
        <f>H66</f>
        <v>63</v>
      </c>
      <c r="F69" t="s">
        <v>2452</v>
      </c>
    </row>
    <row r="70" spans="1:13">
      <c r="C70" s="364" t="s">
        <v>390</v>
      </c>
      <c r="D70" s="365">
        <f>G66</f>
        <v>2</v>
      </c>
    </row>
  </sheetData>
  <mergeCells count="13">
    <mergeCell ref="A66:C66"/>
    <mergeCell ref="A6:M6"/>
    <mergeCell ref="A13:M13"/>
    <mergeCell ref="A14:A15"/>
    <mergeCell ref="B14:B15"/>
    <mergeCell ref="C14:C15"/>
    <mergeCell ref="D14:D15"/>
    <mergeCell ref="F14:F15"/>
    <mergeCell ref="H14:H15"/>
    <mergeCell ref="I14:K14"/>
    <mergeCell ref="L14:M14"/>
    <mergeCell ref="E14:E15"/>
    <mergeCell ref="G14:G15"/>
  </mergeCells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3:S33"/>
  <sheetViews>
    <sheetView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3" width="28.42578125" bestFit="1" customWidth="1"/>
    <col min="4" max="4" width="9.42578125" customWidth="1"/>
    <col min="5" max="6" width="7.42578125" customWidth="1"/>
    <col min="7" max="7" width="16.5703125" customWidth="1"/>
    <col min="8" max="8" width="23.85546875" customWidth="1"/>
    <col min="9" max="9" width="16.42578125" customWidth="1"/>
    <col min="10" max="11" width="9.7109375" customWidth="1"/>
  </cols>
  <sheetData>
    <row r="3" spans="1:19">
      <c r="A3" t="s">
        <v>4</v>
      </c>
    </row>
    <row r="5" spans="1:19">
      <c r="A5" s="1" t="s">
        <v>5</v>
      </c>
    </row>
    <row r="6" spans="1:19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13"/>
      <c r="M6" s="13"/>
      <c r="N6" s="13"/>
      <c r="O6" s="13"/>
      <c r="P6" s="13"/>
      <c r="Q6" s="13"/>
      <c r="R6" s="13"/>
      <c r="S6" s="13"/>
    </row>
    <row r="7" spans="1:19">
      <c r="A7" s="1"/>
    </row>
    <row r="8" spans="1:19">
      <c r="A8" s="14" t="s">
        <v>12</v>
      </c>
      <c r="C8" t="s">
        <v>2062</v>
      </c>
    </row>
    <row r="9" spans="1:19">
      <c r="A9" s="14"/>
    </row>
    <row r="10" spans="1:19">
      <c r="A10" s="14" t="s">
        <v>8</v>
      </c>
      <c r="C10" t="s">
        <v>7</v>
      </c>
    </row>
    <row r="11" spans="1:19">
      <c r="A11" s="14"/>
    </row>
    <row r="12" spans="1:19">
      <c r="A12" s="14" t="s">
        <v>9</v>
      </c>
      <c r="C12" t="s">
        <v>2063</v>
      </c>
    </row>
    <row r="13" spans="1:19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  <c r="K13" s="564"/>
    </row>
    <row r="14" spans="1:19" ht="15.75" customHeight="1">
      <c r="A14" s="596" t="s">
        <v>0</v>
      </c>
      <c r="B14" s="565" t="s">
        <v>13</v>
      </c>
      <c r="C14" s="585" t="s">
        <v>14</v>
      </c>
      <c r="D14" s="567" t="s">
        <v>1774</v>
      </c>
      <c r="E14" s="567" t="s">
        <v>1775</v>
      </c>
      <c r="F14" s="567" t="s">
        <v>1776</v>
      </c>
      <c r="G14" s="560" t="s">
        <v>15</v>
      </c>
      <c r="H14" s="560"/>
      <c r="I14" s="560"/>
      <c r="J14" s="560" t="s">
        <v>20</v>
      </c>
      <c r="K14" s="560"/>
    </row>
    <row r="15" spans="1:19" ht="24.75" customHeight="1">
      <c r="A15" s="597"/>
      <c r="B15" s="566"/>
      <c r="C15" s="586"/>
      <c r="D15" s="568"/>
      <c r="E15" s="568"/>
      <c r="F15" s="568"/>
      <c r="G15" s="33" t="s">
        <v>1</v>
      </c>
      <c r="H15" s="33" t="s">
        <v>2072</v>
      </c>
      <c r="I15" s="33" t="s">
        <v>17</v>
      </c>
      <c r="J15" s="33" t="s">
        <v>19</v>
      </c>
      <c r="K15" s="33" t="s">
        <v>18</v>
      </c>
    </row>
    <row r="16" spans="1:19" ht="15.75">
      <c r="A16" s="15">
        <v>1</v>
      </c>
      <c r="B16" s="28">
        <v>44726</v>
      </c>
      <c r="C16" s="248" t="s">
        <v>1621</v>
      </c>
      <c r="D16" s="247">
        <v>1</v>
      </c>
      <c r="E16" s="250">
        <v>3</v>
      </c>
      <c r="F16" s="18"/>
      <c r="G16" s="251">
        <v>374069</v>
      </c>
      <c r="H16" s="603" t="s">
        <v>2071</v>
      </c>
      <c r="I16" s="274"/>
      <c r="J16" s="274"/>
      <c r="K16" s="285"/>
    </row>
    <row r="17" spans="1:11">
      <c r="A17" s="27">
        <v>2</v>
      </c>
      <c r="B17" s="28">
        <v>45274</v>
      </c>
      <c r="C17" s="249" t="s">
        <v>2064</v>
      </c>
      <c r="D17" s="150">
        <v>1</v>
      </c>
      <c r="E17" s="150">
        <v>1</v>
      </c>
      <c r="F17" s="150"/>
      <c r="G17" s="251">
        <v>374077</v>
      </c>
      <c r="H17" s="603"/>
      <c r="I17" s="260"/>
      <c r="J17" s="260"/>
      <c r="K17" s="260"/>
    </row>
    <row r="18" spans="1:11">
      <c r="A18" s="27">
        <v>3</v>
      </c>
      <c r="B18" s="28">
        <v>45304</v>
      </c>
      <c r="C18" s="29" t="s">
        <v>2065</v>
      </c>
      <c r="D18" s="150">
        <v>1</v>
      </c>
      <c r="E18" s="150">
        <v>1</v>
      </c>
      <c r="F18" s="150"/>
      <c r="G18" s="251">
        <v>374078</v>
      </c>
      <c r="H18" s="603"/>
      <c r="I18" s="260"/>
      <c r="J18" s="260"/>
      <c r="K18" s="260"/>
    </row>
    <row r="19" spans="1:11">
      <c r="A19" s="27">
        <v>4</v>
      </c>
      <c r="B19" s="28">
        <v>45327</v>
      </c>
      <c r="C19" s="31" t="s">
        <v>212</v>
      </c>
      <c r="D19" s="150">
        <v>2</v>
      </c>
      <c r="E19" s="150">
        <v>1</v>
      </c>
      <c r="F19" s="150"/>
      <c r="G19" s="251">
        <v>45369</v>
      </c>
      <c r="H19" s="260" t="s">
        <v>2073</v>
      </c>
      <c r="I19" s="260"/>
      <c r="J19" s="260"/>
      <c r="K19" s="260"/>
    </row>
    <row r="20" spans="1:11">
      <c r="A20" s="32">
        <v>5</v>
      </c>
      <c r="B20" s="28">
        <v>45345</v>
      </c>
      <c r="C20" s="31" t="s">
        <v>2066</v>
      </c>
      <c r="D20" s="150">
        <v>5</v>
      </c>
      <c r="E20" s="150">
        <v>2</v>
      </c>
      <c r="F20" s="150"/>
      <c r="G20" s="251">
        <v>45353</v>
      </c>
      <c r="H20" s="260" t="s">
        <v>2074</v>
      </c>
      <c r="I20" s="260"/>
      <c r="J20" s="260"/>
      <c r="K20" s="260"/>
    </row>
    <row r="21" spans="1:11">
      <c r="A21" s="32">
        <v>2</v>
      </c>
      <c r="B21" s="28">
        <v>45358</v>
      </c>
      <c r="C21" s="31" t="s">
        <v>212</v>
      </c>
      <c r="D21" s="150">
        <v>1</v>
      </c>
      <c r="E21" s="150">
        <v>1</v>
      </c>
      <c r="F21" s="150"/>
      <c r="G21" s="251">
        <v>45353</v>
      </c>
      <c r="H21" s="581" t="s">
        <v>1949</v>
      </c>
      <c r="I21" s="260"/>
      <c r="J21" s="260"/>
      <c r="K21" s="260"/>
    </row>
    <row r="22" spans="1:11">
      <c r="A22" s="32"/>
      <c r="B22" s="28">
        <v>45366</v>
      </c>
      <c r="C22" s="31" t="s">
        <v>212</v>
      </c>
      <c r="D22" s="150">
        <v>5</v>
      </c>
      <c r="E22" s="601">
        <v>2</v>
      </c>
      <c r="F22" s="150"/>
      <c r="G22" s="251">
        <v>45376</v>
      </c>
      <c r="H22" s="604"/>
      <c r="I22" s="260"/>
      <c r="J22" s="260"/>
      <c r="K22" s="260"/>
    </row>
    <row r="23" spans="1:11" ht="14.45" customHeight="1">
      <c r="A23" s="32"/>
      <c r="B23" s="28">
        <v>45379</v>
      </c>
      <c r="C23" s="279" t="s">
        <v>2091</v>
      </c>
      <c r="D23" s="150">
        <v>8</v>
      </c>
      <c r="E23" s="602"/>
      <c r="F23" s="150"/>
      <c r="G23" s="251">
        <v>45351</v>
      </c>
      <c r="H23" s="604"/>
      <c r="I23" s="260"/>
      <c r="J23" s="260"/>
      <c r="K23" s="260"/>
    </row>
    <row r="24" spans="1:11">
      <c r="A24" s="32"/>
      <c r="B24" s="29"/>
      <c r="C24" s="31"/>
      <c r="D24" s="150"/>
      <c r="E24" s="150">
        <v>1</v>
      </c>
      <c r="F24" s="150"/>
      <c r="G24" s="251">
        <v>45377</v>
      </c>
      <c r="H24" s="582"/>
      <c r="I24" s="260"/>
      <c r="J24" s="260"/>
      <c r="K24" s="260"/>
    </row>
    <row r="25" spans="1:11">
      <c r="A25" s="32"/>
      <c r="B25" s="29"/>
      <c r="C25" s="31"/>
      <c r="D25" s="150"/>
      <c r="E25" s="150">
        <v>2</v>
      </c>
      <c r="F25" s="150"/>
      <c r="G25" s="251">
        <v>45371</v>
      </c>
      <c r="H25" s="260" t="s">
        <v>2075</v>
      </c>
      <c r="I25" s="260"/>
      <c r="J25" s="260"/>
      <c r="K25" s="260"/>
    </row>
    <row r="26" spans="1:11">
      <c r="A26" s="32"/>
      <c r="B26" s="29"/>
      <c r="C26" s="31"/>
      <c r="D26" s="150"/>
      <c r="E26" s="150">
        <v>1</v>
      </c>
      <c r="F26" s="150"/>
      <c r="G26" s="251">
        <v>45360</v>
      </c>
      <c r="H26" s="260" t="s">
        <v>2076</v>
      </c>
      <c r="I26" s="260"/>
      <c r="J26" s="260"/>
      <c r="K26" s="260"/>
    </row>
    <row r="27" spans="1:11">
      <c r="A27" s="32"/>
      <c r="B27" s="29"/>
      <c r="C27" s="31"/>
      <c r="D27" s="150"/>
      <c r="E27" s="150"/>
      <c r="F27" s="150"/>
      <c r="G27" s="251">
        <v>45376</v>
      </c>
      <c r="H27" s="260" t="s">
        <v>2077</v>
      </c>
      <c r="I27" s="260"/>
      <c r="J27" s="260"/>
      <c r="K27" s="260"/>
    </row>
    <row r="28" spans="1:11">
      <c r="A28" s="32"/>
      <c r="B28" s="29"/>
      <c r="C28" s="31"/>
      <c r="D28" s="150"/>
      <c r="E28" s="150"/>
      <c r="F28" s="150"/>
      <c r="G28" s="251"/>
      <c r="H28" s="260"/>
      <c r="I28" s="260"/>
      <c r="J28" s="260"/>
      <c r="K28" s="260"/>
    </row>
    <row r="29" spans="1:11">
      <c r="A29" s="32"/>
      <c r="B29" s="29"/>
      <c r="C29" s="31"/>
      <c r="D29" s="150"/>
      <c r="E29" s="150"/>
      <c r="F29" s="150"/>
      <c r="G29" s="251"/>
      <c r="H29" s="260"/>
      <c r="I29" s="260"/>
      <c r="J29" s="260"/>
      <c r="K29" s="260"/>
    </row>
    <row r="30" spans="1:11" ht="15.75" thickBot="1">
      <c r="A30" s="32"/>
      <c r="B30" s="29"/>
      <c r="C30" s="31"/>
      <c r="D30" s="150"/>
      <c r="E30" s="257"/>
      <c r="F30" s="150"/>
      <c r="G30" s="252"/>
      <c r="H30" s="260"/>
      <c r="I30" s="260"/>
      <c r="J30" s="260"/>
      <c r="K30" s="260"/>
    </row>
    <row r="31" spans="1:11" ht="15.75" thickBot="1">
      <c r="A31" s="598" t="s">
        <v>11</v>
      </c>
      <c r="B31" s="599"/>
      <c r="C31" s="599"/>
      <c r="D31" s="122">
        <f>SUM(D17:D30)</f>
        <v>23</v>
      </c>
      <c r="E31" s="122">
        <f>SUM(E16:E30)</f>
        <v>15</v>
      </c>
      <c r="F31" s="253">
        <f>D31-E31</f>
        <v>8</v>
      </c>
      <c r="G31" s="259"/>
      <c r="H31" s="260"/>
      <c r="I31" s="273"/>
      <c r="J31" s="273"/>
      <c r="K31" s="286"/>
    </row>
    <row r="32" spans="1:11">
      <c r="G32" s="256"/>
      <c r="H32" s="255"/>
    </row>
    <row r="33" spans="7:8">
      <c r="G33" s="254"/>
      <c r="H33" s="254"/>
    </row>
  </sheetData>
  <mergeCells count="14">
    <mergeCell ref="E22:E23"/>
    <mergeCell ref="A31:C31"/>
    <mergeCell ref="A6:K6"/>
    <mergeCell ref="A13:K13"/>
    <mergeCell ref="A14:A15"/>
    <mergeCell ref="B14:B15"/>
    <mergeCell ref="C14:C15"/>
    <mergeCell ref="D14:D15"/>
    <mergeCell ref="E14:E15"/>
    <mergeCell ref="F14:F15"/>
    <mergeCell ref="G14:I14"/>
    <mergeCell ref="J14:K14"/>
    <mergeCell ref="H16:H18"/>
    <mergeCell ref="H21:H2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8"/>
  <sheetViews>
    <sheetView topLeftCell="A5" workbookViewId="0">
      <pane ySplit="7" topLeftCell="A12" activePane="bottomLeft" state="frozen"/>
      <selection activeCell="J34" sqref="J34"/>
      <selection pane="bottomLeft" activeCell="D12" sqref="D12"/>
    </sheetView>
  </sheetViews>
  <sheetFormatPr defaultColWidth="8.85546875" defaultRowHeight="15"/>
  <cols>
    <col min="1" max="1" width="3.28515625" customWidth="1"/>
    <col min="2" max="2" width="13.42578125" customWidth="1"/>
    <col min="3" max="3" width="17.42578125" customWidth="1"/>
    <col min="4" max="5" width="6.28515625" customWidth="1"/>
    <col min="6" max="7" width="11.7109375" customWidth="1"/>
    <col min="8" max="8" width="6.28515625" customWidth="1"/>
    <col min="9" max="9" width="11.7109375" customWidth="1"/>
    <col min="10" max="10" width="26" customWidth="1"/>
    <col min="11" max="11" width="23.28515625" customWidth="1"/>
    <col min="12" max="12" width="27.42578125" customWidth="1"/>
  </cols>
  <sheetData>
    <row r="2" spans="1:19">
      <c r="A2" s="1" t="s">
        <v>5</v>
      </c>
    </row>
    <row r="3" spans="1:19" ht="18.75">
      <c r="A3" s="563" t="s">
        <v>6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13"/>
      <c r="M3" s="13"/>
      <c r="N3" s="13"/>
      <c r="O3" s="13"/>
      <c r="P3" s="13"/>
      <c r="Q3" s="13"/>
      <c r="R3" s="13"/>
      <c r="S3" s="13"/>
    </row>
    <row r="4" spans="1:19">
      <c r="A4" s="1"/>
    </row>
    <row r="5" spans="1:19">
      <c r="A5" s="14" t="s">
        <v>12</v>
      </c>
      <c r="C5" t="s">
        <v>1612</v>
      </c>
    </row>
    <row r="6" spans="1:19">
      <c r="A6" s="14"/>
    </row>
    <row r="7" spans="1:19">
      <c r="A7" s="14" t="s">
        <v>8</v>
      </c>
      <c r="C7" t="s">
        <v>7</v>
      </c>
    </row>
    <row r="8" spans="1:19">
      <c r="A8" s="14"/>
    </row>
    <row r="9" spans="1:19">
      <c r="A9" s="14" t="s">
        <v>9</v>
      </c>
      <c r="C9" t="s">
        <v>2142</v>
      </c>
    </row>
    <row r="10" spans="1:19" ht="15.75" customHeight="1">
      <c r="A10" s="560" t="s">
        <v>0</v>
      </c>
      <c r="B10" s="560" t="s">
        <v>13</v>
      </c>
      <c r="C10" s="579" t="s">
        <v>14</v>
      </c>
      <c r="D10" s="559" t="s">
        <v>1774</v>
      </c>
      <c r="E10" s="559" t="s">
        <v>2078</v>
      </c>
      <c r="F10" s="559" t="s">
        <v>2550</v>
      </c>
      <c r="G10" s="559" t="s">
        <v>2381</v>
      </c>
      <c r="H10" s="559" t="s">
        <v>1776</v>
      </c>
      <c r="I10" s="560" t="s">
        <v>15</v>
      </c>
      <c r="J10" s="560"/>
      <c r="K10" s="560"/>
    </row>
    <row r="11" spans="1:19" ht="24.75" customHeight="1">
      <c r="A11" s="560"/>
      <c r="B11" s="560"/>
      <c r="C11" s="579"/>
      <c r="D11" s="559"/>
      <c r="E11" s="559"/>
      <c r="F11" s="559"/>
      <c r="G11" s="559"/>
      <c r="H11" s="559"/>
      <c r="I11" s="33" t="s">
        <v>1</v>
      </c>
      <c r="J11" s="33" t="s">
        <v>2115</v>
      </c>
      <c r="K11" s="33" t="s">
        <v>2333</v>
      </c>
    </row>
    <row r="12" spans="1:19" ht="15.75">
      <c r="A12" s="152">
        <v>1</v>
      </c>
      <c r="B12" s="321"/>
      <c r="C12" s="466" t="s">
        <v>2263</v>
      </c>
      <c r="D12" s="322">
        <v>2</v>
      </c>
      <c r="E12" s="480"/>
      <c r="F12" s="319"/>
      <c r="G12" s="319"/>
      <c r="H12" s="280"/>
      <c r="I12" s="268"/>
      <c r="J12" s="261"/>
      <c r="K12" s="278"/>
    </row>
    <row r="13" spans="1:19" ht="15.75">
      <c r="A13" s="152">
        <v>2</v>
      </c>
      <c r="B13" s="323"/>
      <c r="C13" s="467"/>
      <c r="D13" s="324"/>
      <c r="E13" s="480"/>
      <c r="F13" s="319"/>
      <c r="G13" s="319"/>
      <c r="H13" s="280"/>
      <c r="I13" s="268"/>
      <c r="J13" s="307"/>
      <c r="K13" s="278"/>
    </row>
    <row r="14" spans="1:19" ht="18.600000000000001" customHeight="1">
      <c r="A14" s="152">
        <v>3</v>
      </c>
      <c r="B14" s="325"/>
      <c r="C14" s="468"/>
      <c r="D14" s="322"/>
      <c r="E14" s="480"/>
      <c r="F14" s="319"/>
      <c r="G14" s="319"/>
      <c r="H14" s="258"/>
      <c r="I14" s="268"/>
      <c r="J14" s="260"/>
      <c r="K14" s="278"/>
    </row>
    <row r="15" spans="1:19">
      <c r="A15" s="284"/>
      <c r="B15" s="281"/>
      <c r="C15" s="469"/>
      <c r="D15" s="480"/>
      <c r="E15" s="320"/>
      <c r="F15" s="320"/>
      <c r="G15" s="320"/>
      <c r="H15" s="258"/>
      <c r="I15" s="291"/>
      <c r="J15" s="349"/>
      <c r="K15" s="260"/>
    </row>
    <row r="16" spans="1:19">
      <c r="A16" s="284"/>
      <c r="B16" s="281"/>
      <c r="C16" s="469"/>
      <c r="D16" s="480"/>
      <c r="E16" s="320"/>
      <c r="F16" s="320"/>
      <c r="G16" s="320"/>
      <c r="H16" s="258"/>
      <c r="I16" s="291"/>
      <c r="J16" s="349"/>
      <c r="K16" s="260"/>
    </row>
    <row r="17" spans="1:11">
      <c r="A17" s="156"/>
      <c r="B17" s="281"/>
      <c r="C17" s="470"/>
      <c r="D17" s="481"/>
      <c r="E17" s="320"/>
      <c r="F17" s="320"/>
      <c r="G17" s="320"/>
      <c r="H17" s="258"/>
      <c r="I17" s="291"/>
      <c r="J17" s="349"/>
      <c r="K17" s="260"/>
    </row>
    <row r="18" spans="1:11">
      <c r="A18" s="561" t="s">
        <v>11</v>
      </c>
      <c r="B18" s="561"/>
      <c r="C18" s="561"/>
      <c r="D18" s="258">
        <f>SUM(D12:D17)</f>
        <v>2</v>
      </c>
      <c r="E18" s="258">
        <f>SUM(E12:E17)</f>
        <v>0</v>
      </c>
      <c r="F18" s="258">
        <f>SUM(F15:F17)</f>
        <v>0</v>
      </c>
      <c r="G18" s="258">
        <f>SUM(G12:G17)</f>
        <v>0</v>
      </c>
      <c r="H18" s="260">
        <f>D18-E18-F18</f>
        <v>2</v>
      </c>
      <c r="I18" s="282"/>
      <c r="J18" s="260"/>
      <c r="K18" s="258"/>
    </row>
  </sheetData>
  <mergeCells count="11">
    <mergeCell ref="A18:C18"/>
    <mergeCell ref="A3:K3"/>
    <mergeCell ref="A10:A11"/>
    <mergeCell ref="B10:B11"/>
    <mergeCell ref="C10:C11"/>
    <mergeCell ref="D10:D11"/>
    <mergeCell ref="E10:E11"/>
    <mergeCell ref="F10:F11"/>
    <mergeCell ref="G10:G11"/>
    <mergeCell ref="H10:H11"/>
    <mergeCell ref="I10:K10"/>
  </mergeCells>
  <pageMargins left="0.7" right="0.7" top="0.75" bottom="0.75" header="0.3" footer="0.3"/>
  <pageSetup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K753"/>
  <sheetViews>
    <sheetView topLeftCell="A722" zoomScale="45" zoomScaleNormal="45" workbookViewId="0">
      <selection activeCell="J34" sqref="J34"/>
    </sheetView>
  </sheetViews>
  <sheetFormatPr defaultColWidth="8.85546875" defaultRowHeight="26.25"/>
  <cols>
    <col min="1" max="1" width="58.5703125" style="93" customWidth="1"/>
    <col min="2" max="2" width="41.7109375" style="93" customWidth="1"/>
    <col min="3" max="3" width="77.85546875" style="94" customWidth="1"/>
    <col min="4" max="4" width="82.85546875" style="93" customWidth="1"/>
    <col min="5" max="5" width="18.5703125" style="93" customWidth="1"/>
    <col min="6" max="6" width="18.140625" style="75" customWidth="1"/>
    <col min="7" max="7" width="16.28515625" style="93" customWidth="1"/>
    <col min="8" max="8" width="16.28515625" style="121" customWidth="1"/>
    <col min="9" max="9" width="16.28515625" style="93" customWidth="1"/>
    <col min="10" max="10" width="93" style="71" customWidth="1"/>
    <col min="11" max="11" width="21.28515625" style="71" hidden="1" customWidth="1"/>
    <col min="12" max="16384" width="8.85546875" style="71"/>
  </cols>
  <sheetData>
    <row r="1" spans="1:11" ht="24.75" customHeight="1">
      <c r="A1" s="605" t="s">
        <v>1591</v>
      </c>
      <c r="B1" s="605"/>
      <c r="C1" s="605"/>
      <c r="D1" s="605"/>
      <c r="E1" s="605"/>
      <c r="F1" s="605"/>
      <c r="G1" s="605"/>
      <c r="H1" s="605"/>
      <c r="I1" s="605"/>
      <c r="J1" s="605"/>
    </row>
    <row r="2" spans="1:11" ht="24.75" customHeight="1">
      <c r="A2" s="605"/>
      <c r="B2" s="605"/>
      <c r="C2" s="605"/>
      <c r="D2" s="605"/>
      <c r="E2" s="605"/>
      <c r="F2" s="605"/>
      <c r="G2" s="605"/>
      <c r="H2" s="605"/>
      <c r="I2" s="605"/>
      <c r="J2" s="605"/>
    </row>
    <row r="3" spans="1:11" ht="49.5" customHeight="1">
      <c r="A3" s="117" t="s">
        <v>132</v>
      </c>
      <c r="B3" s="117"/>
      <c r="C3" s="117"/>
      <c r="D3" s="117"/>
      <c r="E3" s="75"/>
      <c r="F3" s="68"/>
      <c r="G3" s="68"/>
      <c r="H3" s="68"/>
      <c r="I3" s="68"/>
      <c r="J3" s="118"/>
    </row>
    <row r="4" spans="1:11" ht="49.5" customHeight="1">
      <c r="A4" s="606" t="s">
        <v>133</v>
      </c>
      <c r="B4" s="606"/>
      <c r="C4" s="606"/>
      <c r="D4" s="606"/>
      <c r="E4" s="607"/>
      <c r="F4" s="607"/>
      <c r="G4" s="117"/>
      <c r="H4" s="68"/>
      <c r="I4" s="68"/>
    </row>
    <row r="5" spans="1:11" s="117" customFormat="1" ht="111.75" customHeight="1">
      <c r="A5" s="61" t="s">
        <v>134</v>
      </c>
      <c r="B5" s="61" t="s">
        <v>135</v>
      </c>
      <c r="C5" s="61" t="s">
        <v>136</v>
      </c>
      <c r="D5" s="61" t="s">
        <v>137</v>
      </c>
      <c r="E5" s="62" t="s">
        <v>138</v>
      </c>
      <c r="F5" s="62" t="s">
        <v>1592</v>
      </c>
      <c r="G5" s="62" t="s">
        <v>1593</v>
      </c>
      <c r="H5" s="62" t="s">
        <v>1594</v>
      </c>
      <c r="I5" s="62" t="s">
        <v>139</v>
      </c>
      <c r="J5" s="61" t="s">
        <v>140</v>
      </c>
      <c r="K5" s="119" t="s">
        <v>141</v>
      </c>
    </row>
    <row r="6" spans="1:11" ht="9" hidden="1" customHeight="1">
      <c r="A6" s="63"/>
      <c r="B6" s="63"/>
      <c r="C6" s="64"/>
      <c r="D6" s="64"/>
      <c r="E6" s="63"/>
      <c r="F6" s="65"/>
      <c r="G6" s="66" t="e">
        <f>SUMIF([1]!Table13[Kode Barang],TBL_STOK5[[#This Row],[Kode Material]],[1]!Table13[Jumlah])</f>
        <v>#REF!</v>
      </c>
      <c r="H6" s="66" t="e">
        <f>SUMIF([1]!Table134[Kode Barang],TBL_STOK5[[#This Row],[Kode Material]],[1]!Table134[Jumlah])</f>
        <v>#REF!</v>
      </c>
      <c r="I6" s="65" t="e">
        <f>TBL_STOK5[[#This Row],[Stok Alat Awal]]+TBL_STOK5[[#This Row],[Alat In]]-TBL_STOK5[[#This Row],[Alat Out]]</f>
        <v>#REF!</v>
      </c>
      <c r="J6" s="64"/>
      <c r="K6" s="70"/>
    </row>
    <row r="7" spans="1:11" s="68" customFormat="1" ht="9" hidden="1" customHeight="1">
      <c r="A7" s="63" t="s">
        <v>142</v>
      </c>
      <c r="B7" s="63" t="s">
        <v>143</v>
      </c>
      <c r="C7" s="64" t="s">
        <v>144</v>
      </c>
      <c r="D7" s="64" t="s">
        <v>145</v>
      </c>
      <c r="E7" s="67" t="s">
        <v>146</v>
      </c>
      <c r="F7" s="66"/>
      <c r="G7" s="65" t="e">
        <f>SUMIF([1]!Table13[Kode Barang],TBL_STOK5[[#This Row],[Kode Material]],[1]!Table13[Jumlah])</f>
        <v>#REF!</v>
      </c>
      <c r="H7" s="65" t="e">
        <f>SUMIF([1]!Table134[Kode Barang],TBL_STOK5[[#This Row],[Kode Material]],[1]!Table134[Jumlah])</f>
        <v>#REF!</v>
      </c>
      <c r="I7" s="65" t="e">
        <f>TBL_STOK5[[#This Row],[Stok Alat Awal]]+TBL_STOK5[[#This Row],[Alat In]]-TBL_STOK5[[#This Row],[Alat Out]]</f>
        <v>#REF!</v>
      </c>
      <c r="J7" s="73"/>
      <c r="K7" s="86"/>
    </row>
    <row r="8" spans="1:11" s="68" customFormat="1" ht="9" hidden="1" customHeight="1">
      <c r="A8" s="63" t="s">
        <v>142</v>
      </c>
      <c r="B8" s="63" t="s">
        <v>143</v>
      </c>
      <c r="C8" s="64" t="s">
        <v>147</v>
      </c>
      <c r="D8" s="64" t="s">
        <v>147</v>
      </c>
      <c r="E8" s="67" t="s">
        <v>148</v>
      </c>
      <c r="F8" s="66"/>
      <c r="G8" s="65" t="e">
        <f>SUMIF([1]!Table13[Kode Barang],TBL_STOK5[[#This Row],[Kode Material]],[1]!Table13[Jumlah])</f>
        <v>#REF!</v>
      </c>
      <c r="H8" s="65" t="e">
        <f>SUMIF([1]!Table134[Kode Barang],TBL_STOK5[[#This Row],[Kode Material]],[1]!Table134[Jumlah])</f>
        <v>#REF!</v>
      </c>
      <c r="I8" s="65" t="e">
        <f>TBL_STOK5[[#This Row],[Stok Alat Awal]]+TBL_STOK5[[#This Row],[Alat In]]-TBL_STOK5[[#This Row],[Alat Out]]</f>
        <v>#REF!</v>
      </c>
      <c r="J8" s="73"/>
      <c r="K8" s="86"/>
    </row>
    <row r="9" spans="1:11" s="68" customFormat="1" ht="9" hidden="1" customHeight="1">
      <c r="A9" s="63" t="s">
        <v>142</v>
      </c>
      <c r="B9" s="63" t="s">
        <v>143</v>
      </c>
      <c r="C9" s="64" t="s">
        <v>149</v>
      </c>
      <c r="D9" s="64" t="s">
        <v>149</v>
      </c>
      <c r="E9" s="67" t="s">
        <v>148</v>
      </c>
      <c r="F9" s="66"/>
      <c r="G9" s="65" t="e">
        <f>SUMIF([1]!Table13[Kode Barang],TBL_STOK5[[#This Row],[Kode Material]],[1]!Table13[Jumlah])</f>
        <v>#REF!</v>
      </c>
      <c r="H9" s="65" t="e">
        <f>SUMIF([1]!Table134[Kode Barang],TBL_STOK5[[#This Row],[Kode Material]],[1]!Table134[Jumlah])</f>
        <v>#REF!</v>
      </c>
      <c r="I9" s="65" t="e">
        <f>TBL_STOK5[[#This Row],[Stok Alat Awal]]+TBL_STOK5[[#This Row],[Alat In]]-TBL_STOK5[[#This Row],[Alat Out]]</f>
        <v>#REF!</v>
      </c>
      <c r="J9" s="73"/>
      <c r="K9" s="86"/>
    </row>
    <row r="10" spans="1:11" s="68" customFormat="1" ht="9" hidden="1" customHeight="1">
      <c r="A10" s="63" t="s">
        <v>142</v>
      </c>
      <c r="B10" s="63" t="s">
        <v>143</v>
      </c>
      <c r="C10" s="64" t="s">
        <v>150</v>
      </c>
      <c r="D10" s="64" t="s">
        <v>150</v>
      </c>
      <c r="E10" s="67" t="s">
        <v>148</v>
      </c>
      <c r="F10" s="66"/>
      <c r="G10" s="65" t="e">
        <f>SUMIF([1]!Table13[Kode Barang],TBL_STOK5[[#This Row],[Kode Material]],[1]!Table13[Jumlah])</f>
        <v>#REF!</v>
      </c>
      <c r="H10" s="65" t="e">
        <f>SUMIF([1]!Table134[Kode Barang],TBL_STOK5[[#This Row],[Kode Material]],[1]!Table134[Jumlah])</f>
        <v>#REF!</v>
      </c>
      <c r="I10" s="65" t="e">
        <f>TBL_STOK5[[#This Row],[Stok Alat Awal]]+TBL_STOK5[[#This Row],[Alat In]]-TBL_STOK5[[#This Row],[Alat Out]]</f>
        <v>#REF!</v>
      </c>
      <c r="J10" s="73"/>
      <c r="K10" s="86"/>
    </row>
    <row r="11" spans="1:11" s="68" customFormat="1" ht="9" hidden="1" customHeight="1">
      <c r="A11" s="63" t="s">
        <v>142</v>
      </c>
      <c r="B11" s="63" t="s">
        <v>143</v>
      </c>
      <c r="C11" s="64" t="s">
        <v>151</v>
      </c>
      <c r="D11" s="64" t="s">
        <v>151</v>
      </c>
      <c r="E11" s="67" t="s">
        <v>148</v>
      </c>
      <c r="F11" s="66"/>
      <c r="G11" s="65" t="e">
        <f>SUMIF([1]!Table13[Kode Barang],TBL_STOK5[[#This Row],[Kode Material]],[1]!Table13[Jumlah])</f>
        <v>#REF!</v>
      </c>
      <c r="H11" s="65" t="e">
        <f>SUMIF([1]!Table134[Kode Barang],TBL_STOK5[[#This Row],[Kode Material]],[1]!Table134[Jumlah])</f>
        <v>#REF!</v>
      </c>
      <c r="I11" s="65" t="e">
        <f>TBL_STOK5[[#This Row],[Stok Alat Awal]]+TBL_STOK5[[#This Row],[Alat In]]-TBL_STOK5[[#This Row],[Alat Out]]</f>
        <v>#REF!</v>
      </c>
      <c r="J11" s="73"/>
      <c r="K11" s="86"/>
    </row>
    <row r="12" spans="1:11" s="68" customFormat="1" ht="9" hidden="1" customHeight="1">
      <c r="A12" s="63" t="s">
        <v>142</v>
      </c>
      <c r="B12" s="63" t="s">
        <v>143</v>
      </c>
      <c r="C12" s="64" t="s">
        <v>152</v>
      </c>
      <c r="D12" s="64" t="s">
        <v>153</v>
      </c>
      <c r="E12" s="67" t="s">
        <v>148</v>
      </c>
      <c r="F12" s="65"/>
      <c r="G12" s="65" t="e">
        <f>SUMIF([1]!Table13[Kode Barang],TBL_STOK5[[#This Row],[Kode Material]],[1]!Table13[Jumlah])</f>
        <v>#REF!</v>
      </c>
      <c r="H12" s="65" t="e">
        <f>SUMIF([1]!Table134[Kode Barang],TBL_STOK5[[#This Row],[Kode Material]],[1]!Table134[Jumlah])</f>
        <v>#REF!</v>
      </c>
      <c r="I12" s="65" t="e">
        <f>TBL_STOK5[[#This Row],[Stok Alat Awal]]+TBL_STOK5[[#This Row],[Alat In]]-TBL_STOK5[[#This Row],[Alat Out]]</f>
        <v>#REF!</v>
      </c>
      <c r="J12" s="69"/>
      <c r="K12" s="70"/>
    </row>
    <row r="13" spans="1:11" ht="9" hidden="1" customHeight="1">
      <c r="A13" s="63" t="s">
        <v>142</v>
      </c>
      <c r="B13" s="63" t="s">
        <v>143</v>
      </c>
      <c r="C13" s="64" t="s">
        <v>154</v>
      </c>
      <c r="D13" s="64" t="s">
        <v>155</v>
      </c>
      <c r="E13" s="67" t="s">
        <v>148</v>
      </c>
      <c r="F13" s="65"/>
      <c r="G13" s="65" t="e">
        <f>SUMIF([1]!Table13[Kode Barang],TBL_STOK5[[#This Row],[Kode Material]],[1]!Table13[Jumlah])</f>
        <v>#REF!</v>
      </c>
      <c r="H13" s="65" t="e">
        <f>SUMIF([1]!Table134[Kode Barang],TBL_STOK5[[#This Row],[Kode Material]],[1]!Table134[Jumlah])</f>
        <v>#REF!</v>
      </c>
      <c r="I13" s="65" t="e">
        <f>TBL_STOK5[[#This Row],[Stok Alat Awal]]+TBL_STOK5[[#This Row],[Alat In]]-TBL_STOK5[[#This Row],[Alat Out]]</f>
        <v>#REF!</v>
      </c>
      <c r="J13" s="73"/>
      <c r="K13" s="86"/>
    </row>
    <row r="14" spans="1:11" ht="9" hidden="1" customHeight="1">
      <c r="A14" s="63" t="s">
        <v>142</v>
      </c>
      <c r="B14" s="63" t="s">
        <v>143</v>
      </c>
      <c r="C14" s="64" t="s">
        <v>156</v>
      </c>
      <c r="D14" s="64" t="s">
        <v>157</v>
      </c>
      <c r="E14" s="67" t="s">
        <v>158</v>
      </c>
      <c r="F14" s="65"/>
      <c r="G14" s="65" t="e">
        <f>SUMIF([1]!Table13[Kode Barang],TBL_STOK5[[#This Row],[Kode Material]],[1]!Table13[Jumlah])</f>
        <v>#REF!</v>
      </c>
      <c r="H14" s="65" t="e">
        <f>SUMIF([1]!Table134[Kode Barang],TBL_STOK5[[#This Row],[Kode Material]],[1]!Table134[Jumlah])</f>
        <v>#REF!</v>
      </c>
      <c r="I14" s="65" t="e">
        <f>TBL_STOK5[[#This Row],[Stok Alat Awal]]+TBL_STOK5[[#This Row],[Alat In]]-TBL_STOK5[[#This Row],[Alat Out]]</f>
        <v>#REF!</v>
      </c>
      <c r="J14" s="73"/>
      <c r="K14" s="86"/>
    </row>
    <row r="15" spans="1:11" ht="9" hidden="1" customHeight="1">
      <c r="A15" s="63" t="s">
        <v>142</v>
      </c>
      <c r="B15" s="63" t="s">
        <v>143</v>
      </c>
      <c r="C15" s="64" t="s">
        <v>159</v>
      </c>
      <c r="D15" s="64" t="s">
        <v>159</v>
      </c>
      <c r="E15" s="67" t="s">
        <v>160</v>
      </c>
      <c r="F15" s="65"/>
      <c r="G15" s="65" t="e">
        <f>SUMIF([1]!Table13[Kode Barang],TBL_STOK5[[#This Row],[Kode Material]],[1]!Table13[Jumlah])</f>
        <v>#REF!</v>
      </c>
      <c r="H15" s="65" t="e">
        <f>SUMIF([1]!Table134[Kode Barang],TBL_STOK5[[#This Row],[Kode Material]],[1]!Table134[Jumlah])</f>
        <v>#REF!</v>
      </c>
      <c r="I15" s="65" t="e">
        <f>TBL_STOK5[[#This Row],[Stok Alat Awal]]+TBL_STOK5[[#This Row],[Alat In]]-TBL_STOK5[[#This Row],[Alat Out]]</f>
        <v>#REF!</v>
      </c>
      <c r="J15" s="73"/>
      <c r="K15" s="86"/>
    </row>
    <row r="16" spans="1:11" ht="9" hidden="1" customHeight="1">
      <c r="A16" s="63" t="s">
        <v>142</v>
      </c>
      <c r="B16" s="63" t="s">
        <v>143</v>
      </c>
      <c r="C16" s="64" t="s">
        <v>161</v>
      </c>
      <c r="D16" s="64" t="s">
        <v>162</v>
      </c>
      <c r="E16" s="67" t="s">
        <v>163</v>
      </c>
      <c r="F16" s="65"/>
      <c r="G16" s="65" t="e">
        <f>SUMIF([1]!Table13[Kode Barang],TBL_STOK5[[#This Row],[Kode Material]],[1]!Table13[Jumlah])</f>
        <v>#REF!</v>
      </c>
      <c r="H16" s="65" t="e">
        <f>SUMIF([1]!Table134[Kode Barang],TBL_STOK5[[#This Row],[Kode Material]],[1]!Table134[Jumlah])</f>
        <v>#REF!</v>
      </c>
      <c r="I16" s="65" t="e">
        <f>TBL_STOK5[[#This Row],[Stok Alat Awal]]+TBL_STOK5[[#This Row],[Alat In]]-TBL_STOK5[[#This Row],[Alat Out]]</f>
        <v>#REF!</v>
      </c>
      <c r="J16" s="73"/>
      <c r="K16" s="86"/>
    </row>
    <row r="17" spans="1:11" ht="9" hidden="1" customHeight="1">
      <c r="A17" s="63" t="s">
        <v>142</v>
      </c>
      <c r="B17" s="63" t="s">
        <v>143</v>
      </c>
      <c r="C17" s="64" t="s">
        <v>164</v>
      </c>
      <c r="D17" s="64" t="s">
        <v>165</v>
      </c>
      <c r="E17" s="67" t="s">
        <v>166</v>
      </c>
      <c r="F17" s="65"/>
      <c r="G17" s="65" t="e">
        <f>SUMIF([1]!Table13[Kode Barang],TBL_STOK5[[#This Row],[Kode Material]],[1]!Table13[Jumlah])</f>
        <v>#REF!</v>
      </c>
      <c r="H17" s="65" t="e">
        <f>SUMIF([1]!Table134[Kode Barang],TBL_STOK5[[#This Row],[Kode Material]],[1]!Table134[Jumlah])</f>
        <v>#REF!</v>
      </c>
      <c r="I17" s="65" t="e">
        <f>TBL_STOK5[[#This Row],[Stok Alat Awal]]+TBL_STOK5[[#This Row],[Alat In]]-TBL_STOK5[[#This Row],[Alat Out]]</f>
        <v>#REF!</v>
      </c>
      <c r="J17" s="73"/>
      <c r="K17" s="86"/>
    </row>
    <row r="18" spans="1:11" ht="9" hidden="1" customHeight="1">
      <c r="A18" s="63" t="s">
        <v>142</v>
      </c>
      <c r="B18" s="63" t="s">
        <v>143</v>
      </c>
      <c r="C18" s="64" t="s">
        <v>167</v>
      </c>
      <c r="D18" s="64" t="s">
        <v>168</v>
      </c>
      <c r="E18" s="67" t="s">
        <v>166</v>
      </c>
      <c r="F18" s="65"/>
      <c r="G18" s="72" t="e">
        <f>SUMIF([1]!Table13[Kode Barang],TBL_STOK5[[#This Row],[Kode Material]],[1]!Table13[Jumlah])</f>
        <v>#REF!</v>
      </c>
      <c r="H18" s="72" t="e">
        <f>SUMIF([1]!Table134[Kode Barang],TBL_STOK5[[#This Row],[Kode Material]],[1]!Table134[Jumlah])</f>
        <v>#REF!</v>
      </c>
      <c r="I18" s="65" t="e">
        <f>TBL_STOK5[[#This Row],[Stok Alat Awal]]+TBL_STOK5[[#This Row],[Alat In]]-TBL_STOK5[[#This Row],[Alat Out]]</f>
        <v>#REF!</v>
      </c>
      <c r="J18" s="73"/>
      <c r="K18" s="70"/>
    </row>
    <row r="19" spans="1:11" ht="9" hidden="1" customHeight="1">
      <c r="A19" s="63" t="s">
        <v>142</v>
      </c>
      <c r="B19" s="63" t="s">
        <v>143</v>
      </c>
      <c r="C19" s="64" t="s">
        <v>169</v>
      </c>
      <c r="D19" s="64" t="s">
        <v>170</v>
      </c>
      <c r="E19" s="67" t="s">
        <v>166</v>
      </c>
      <c r="F19" s="65"/>
      <c r="G19" s="72" t="e">
        <f>SUMIF([1]!Table13[Kode Barang],TBL_STOK5[[#This Row],[Kode Material]],[1]!Table13[Jumlah])</f>
        <v>#REF!</v>
      </c>
      <c r="H19" s="72" t="e">
        <f>SUMIF([1]!Table134[Kode Barang],TBL_STOK5[[#This Row],[Kode Material]],[1]!Table134[Jumlah])</f>
        <v>#REF!</v>
      </c>
      <c r="I19" s="65" t="e">
        <f>TBL_STOK5[[#This Row],[Stok Alat Awal]]+TBL_STOK5[[#This Row],[Alat In]]-TBL_STOK5[[#This Row],[Alat Out]]</f>
        <v>#REF!</v>
      </c>
      <c r="J19" s="73" t="s">
        <v>171</v>
      </c>
      <c r="K19" s="70"/>
    </row>
    <row r="20" spans="1:11" ht="9" hidden="1" customHeight="1">
      <c r="A20" s="63" t="s">
        <v>142</v>
      </c>
      <c r="B20" s="63" t="s">
        <v>143</v>
      </c>
      <c r="C20" s="64" t="s">
        <v>172</v>
      </c>
      <c r="D20" s="64" t="s">
        <v>173</v>
      </c>
      <c r="E20" s="67" t="s">
        <v>148</v>
      </c>
      <c r="F20" s="65"/>
      <c r="G20" s="72" t="e">
        <f>SUMIF([1]!Table13[Kode Barang],TBL_STOK5[[#This Row],[Kode Material]],[1]!Table13[Jumlah])</f>
        <v>#REF!</v>
      </c>
      <c r="H20" s="72" t="e">
        <f>SUMIF([1]!Table134[Kode Barang],TBL_STOK5[[#This Row],[Kode Material]],[1]!Table134[Jumlah])</f>
        <v>#REF!</v>
      </c>
      <c r="I20" s="65" t="e">
        <f>TBL_STOK5[[#This Row],[Stok Alat Awal]]+TBL_STOK5[[#This Row],[Alat In]]-TBL_STOK5[[#This Row],[Alat Out]]</f>
        <v>#REF!</v>
      </c>
      <c r="J20" s="73" t="s">
        <v>174</v>
      </c>
      <c r="K20" s="70"/>
    </row>
    <row r="21" spans="1:11" ht="9" hidden="1" customHeight="1">
      <c r="A21" s="63" t="s">
        <v>142</v>
      </c>
      <c r="B21" s="63" t="s">
        <v>143</v>
      </c>
      <c r="C21" s="64" t="s">
        <v>175</v>
      </c>
      <c r="D21" s="64" t="s">
        <v>175</v>
      </c>
      <c r="E21" s="67" t="s">
        <v>148</v>
      </c>
      <c r="F21" s="65"/>
      <c r="G21" s="72" t="e">
        <f>SUMIF([1]!Table13[Kode Barang],TBL_STOK5[[#This Row],[Kode Material]],[1]!Table13[Jumlah])</f>
        <v>#REF!</v>
      </c>
      <c r="H21" s="72" t="e">
        <f>SUMIF([1]!Table134[Kode Barang],TBL_STOK5[[#This Row],[Kode Material]],[1]!Table134[Jumlah])</f>
        <v>#REF!</v>
      </c>
      <c r="I21" s="65" t="e">
        <f>TBL_STOK5[[#This Row],[Stok Alat Awal]]+TBL_STOK5[[#This Row],[Alat In]]-TBL_STOK5[[#This Row],[Alat Out]]</f>
        <v>#REF!</v>
      </c>
      <c r="J21" s="73" t="s">
        <v>171</v>
      </c>
      <c r="K21" s="70"/>
    </row>
    <row r="22" spans="1:11" ht="9" hidden="1" customHeight="1">
      <c r="A22" s="63" t="s">
        <v>142</v>
      </c>
      <c r="B22" s="63" t="s">
        <v>143</v>
      </c>
      <c r="C22" s="64" t="s">
        <v>176</v>
      </c>
      <c r="D22" s="64" t="s">
        <v>177</v>
      </c>
      <c r="E22" s="67" t="s">
        <v>148</v>
      </c>
      <c r="F22" s="65"/>
      <c r="G22" s="72" t="e">
        <f>SUMIF([1]!Table13[Kode Barang],TBL_STOK5[[#This Row],[Kode Material]],[1]!Table13[Jumlah])</f>
        <v>#REF!</v>
      </c>
      <c r="H22" s="72" t="e">
        <f>SUMIF([1]!Table134[Kode Barang],TBL_STOK5[[#This Row],[Kode Material]],[1]!Table134[Jumlah])</f>
        <v>#REF!</v>
      </c>
      <c r="I22" s="65" t="e">
        <f>TBL_STOK5[[#This Row],[Stok Alat Awal]]+TBL_STOK5[[#This Row],[Alat In]]-TBL_STOK5[[#This Row],[Alat Out]]</f>
        <v>#REF!</v>
      </c>
      <c r="J22" s="73" t="s">
        <v>178</v>
      </c>
      <c r="K22" s="70"/>
    </row>
    <row r="23" spans="1:11" ht="9" hidden="1" customHeight="1">
      <c r="A23" s="63" t="s">
        <v>142</v>
      </c>
      <c r="B23" s="63" t="s">
        <v>143</v>
      </c>
      <c r="C23" s="64" t="s">
        <v>179</v>
      </c>
      <c r="D23" s="64" t="s">
        <v>180</v>
      </c>
      <c r="E23" s="74" t="s">
        <v>181</v>
      </c>
      <c r="F23" s="65"/>
      <c r="G23" s="72" t="e">
        <f>SUMIF([1]!Table13[Kode Barang],TBL_STOK5[[#This Row],[Kode Material]],[1]!Table13[Jumlah])</f>
        <v>#REF!</v>
      </c>
      <c r="H23" s="72" t="e">
        <f>SUMIF([1]!Table134[Kode Barang],TBL_STOK5[[#This Row],[Kode Material]],[1]!Table134[Jumlah])</f>
        <v>#REF!</v>
      </c>
      <c r="I23" s="65" t="e">
        <f>TBL_STOK5[[#This Row],[Stok Alat Awal]]+TBL_STOK5[[#This Row],[Alat In]]-TBL_STOK5[[#This Row],[Alat Out]]</f>
        <v>#REF!</v>
      </c>
      <c r="J23" s="73" t="s">
        <v>171</v>
      </c>
      <c r="K23" s="70"/>
    </row>
    <row r="24" spans="1:11" ht="9" hidden="1" customHeight="1">
      <c r="A24" s="63" t="s">
        <v>142</v>
      </c>
      <c r="B24" s="63" t="s">
        <v>143</v>
      </c>
      <c r="C24" s="64" t="s">
        <v>182</v>
      </c>
      <c r="D24" s="64" t="s">
        <v>180</v>
      </c>
      <c r="E24" s="74" t="s">
        <v>181</v>
      </c>
      <c r="F24" s="65"/>
      <c r="G24" s="72" t="e">
        <f>SUMIF([1]!Table13[Kode Barang],TBL_STOK5[[#This Row],[Kode Material]],[1]!Table13[Jumlah])</f>
        <v>#REF!</v>
      </c>
      <c r="H24" s="72" t="e">
        <f>SUMIF([1]!Table134[Kode Barang],TBL_STOK5[[#This Row],[Kode Material]],[1]!Table134[Jumlah])</f>
        <v>#REF!</v>
      </c>
      <c r="I24" s="65" t="e">
        <f>TBL_STOK5[[#This Row],[Stok Alat Awal]]+TBL_STOK5[[#This Row],[Alat In]]-TBL_STOK5[[#This Row],[Alat Out]]</f>
        <v>#REF!</v>
      </c>
      <c r="J24" s="73"/>
      <c r="K24" s="70"/>
    </row>
    <row r="25" spans="1:11" ht="9" hidden="1" customHeight="1">
      <c r="A25" s="63" t="s">
        <v>142</v>
      </c>
      <c r="B25" s="63" t="s">
        <v>143</v>
      </c>
      <c r="C25" s="64" t="s">
        <v>183</v>
      </c>
      <c r="D25" s="64" t="s">
        <v>184</v>
      </c>
      <c r="E25" s="67" t="s">
        <v>185</v>
      </c>
      <c r="F25" s="65"/>
      <c r="G25" s="72" t="e">
        <f>SUMIF([1]!Table13[Kode Barang],TBL_STOK5[[#This Row],[Kode Material]],[1]!Table13[Jumlah])</f>
        <v>#REF!</v>
      </c>
      <c r="H25" s="72" t="e">
        <f>SUMIF([1]!Table134[Kode Barang],TBL_STOK5[[#This Row],[Kode Material]],[1]!Table134[Jumlah])</f>
        <v>#REF!</v>
      </c>
      <c r="I25" s="65" t="e">
        <f>TBL_STOK5[[#This Row],[Stok Alat Awal]]+TBL_STOK5[[#This Row],[Alat In]]-TBL_STOK5[[#This Row],[Alat Out]]</f>
        <v>#REF!</v>
      </c>
      <c r="J25" s="73" t="s">
        <v>171</v>
      </c>
      <c r="K25" s="70"/>
    </row>
    <row r="26" spans="1:11" ht="9" hidden="1" customHeight="1">
      <c r="A26" s="63" t="s">
        <v>142</v>
      </c>
      <c r="B26" s="63" t="s">
        <v>143</v>
      </c>
      <c r="C26" s="64" t="s">
        <v>186</v>
      </c>
      <c r="D26" s="64" t="s">
        <v>187</v>
      </c>
      <c r="E26" s="67" t="s">
        <v>188</v>
      </c>
      <c r="F26" s="65"/>
      <c r="G26" s="72" t="e">
        <f>SUMIF([1]!Table13[Kode Barang],TBL_STOK5[[#This Row],[Kode Material]],[1]!Table13[Jumlah])</f>
        <v>#REF!</v>
      </c>
      <c r="H26" s="72" t="e">
        <f>SUMIF([1]!Table134[Kode Barang],TBL_STOK5[[#This Row],[Kode Material]],[1]!Table134[Jumlah])</f>
        <v>#REF!</v>
      </c>
      <c r="I26" s="65" t="e">
        <f>TBL_STOK5[[#This Row],[Stok Alat Awal]]+TBL_STOK5[[#This Row],[Alat In]]-TBL_STOK5[[#This Row],[Alat Out]]</f>
        <v>#REF!</v>
      </c>
      <c r="J26" s="73" t="s">
        <v>171</v>
      </c>
      <c r="K26" s="70"/>
    </row>
    <row r="27" spans="1:11" ht="9" hidden="1" customHeight="1">
      <c r="A27" s="63" t="s">
        <v>142</v>
      </c>
      <c r="B27" s="63" t="s">
        <v>143</v>
      </c>
      <c r="C27" s="64" t="s">
        <v>189</v>
      </c>
      <c r="D27" s="64" t="s">
        <v>190</v>
      </c>
      <c r="E27" s="67" t="s">
        <v>148</v>
      </c>
      <c r="F27" s="65"/>
      <c r="G27" s="72" t="e">
        <f>SUMIF([1]!Table13[Kode Barang],TBL_STOK5[[#This Row],[Kode Material]],[1]!Table13[Jumlah])</f>
        <v>#REF!</v>
      </c>
      <c r="H27" s="72" t="e">
        <f>SUMIF([1]!Table134[Kode Barang],TBL_STOK5[[#This Row],[Kode Material]],[1]!Table134[Jumlah])</f>
        <v>#REF!</v>
      </c>
      <c r="I27" s="65" t="e">
        <f>TBL_STOK5[[#This Row],[Stok Alat Awal]]+TBL_STOK5[[#This Row],[Alat In]]-TBL_STOK5[[#This Row],[Alat Out]]</f>
        <v>#REF!</v>
      </c>
      <c r="J27" s="73" t="s">
        <v>191</v>
      </c>
      <c r="K27" s="70"/>
    </row>
    <row r="28" spans="1:11" ht="9" hidden="1" customHeight="1">
      <c r="A28" s="63" t="s">
        <v>142</v>
      </c>
      <c r="B28" s="63" t="s">
        <v>143</v>
      </c>
      <c r="C28" s="64" t="s">
        <v>192</v>
      </c>
      <c r="D28" s="64" t="s">
        <v>193</v>
      </c>
      <c r="E28" s="67" t="s">
        <v>158</v>
      </c>
      <c r="F28" s="65"/>
      <c r="G28" s="72" t="e">
        <f>SUMIF([1]!Table13[Kode Barang],TBL_STOK5[[#This Row],[Kode Material]],[1]!Table13[Jumlah])</f>
        <v>#REF!</v>
      </c>
      <c r="H28" s="72" t="e">
        <f>SUMIF([1]!Table134[Kode Barang],TBL_STOK5[[#This Row],[Kode Material]],[1]!Table134[Jumlah])</f>
        <v>#REF!</v>
      </c>
      <c r="I28" s="65" t="e">
        <f>TBL_STOK5[[#This Row],[Stok Alat Awal]]+TBL_STOK5[[#This Row],[Alat In]]-TBL_STOK5[[#This Row],[Alat Out]]</f>
        <v>#REF!</v>
      </c>
      <c r="J28" s="73" t="s">
        <v>171</v>
      </c>
      <c r="K28" s="70"/>
    </row>
    <row r="29" spans="1:11" ht="9" hidden="1" customHeight="1">
      <c r="A29" s="63" t="s">
        <v>142</v>
      </c>
      <c r="B29" s="63" t="s">
        <v>143</v>
      </c>
      <c r="C29" s="64" t="s">
        <v>194</v>
      </c>
      <c r="D29" s="64" t="s">
        <v>195</v>
      </c>
      <c r="E29" s="67" t="s">
        <v>148</v>
      </c>
      <c r="F29" s="65"/>
      <c r="G29" s="72" t="e">
        <f>SUMIF([1]!Table13[Kode Barang],TBL_STOK5[[#This Row],[Kode Material]],[1]!Table13[Jumlah])</f>
        <v>#REF!</v>
      </c>
      <c r="H29" s="72" t="e">
        <f>SUMIF([1]!Table134[Kode Barang],TBL_STOK5[[#This Row],[Kode Material]],[1]!Table134[Jumlah])</f>
        <v>#REF!</v>
      </c>
      <c r="I29" s="65" t="e">
        <f>TBL_STOK5[[#This Row],[Stok Alat Awal]]+TBL_STOK5[[#This Row],[Alat In]]-TBL_STOK5[[#This Row],[Alat Out]]</f>
        <v>#REF!</v>
      </c>
      <c r="J29" s="73" t="s">
        <v>171</v>
      </c>
      <c r="K29" s="70"/>
    </row>
    <row r="30" spans="1:11" ht="9" hidden="1" customHeight="1">
      <c r="A30" s="63" t="s">
        <v>142</v>
      </c>
      <c r="B30" s="63" t="s">
        <v>143</v>
      </c>
      <c r="C30" s="64" t="s">
        <v>196</v>
      </c>
      <c r="D30" s="64" t="s">
        <v>197</v>
      </c>
      <c r="E30" s="67" t="s">
        <v>148</v>
      </c>
      <c r="F30" s="65"/>
      <c r="G30" s="72" t="e">
        <f>SUMIF([1]!Table13[Kode Barang],TBL_STOK5[[#This Row],[Kode Material]],[1]!Table13[Jumlah])</f>
        <v>#REF!</v>
      </c>
      <c r="H30" s="72" t="e">
        <f>SUMIF([1]!Table134[Kode Barang],TBL_STOK5[[#This Row],[Kode Material]],[1]!Table134[Jumlah])</f>
        <v>#REF!</v>
      </c>
      <c r="I30" s="65" t="e">
        <f>TBL_STOK5[[#This Row],[Stok Alat Awal]]+TBL_STOK5[[#This Row],[Alat In]]-TBL_STOK5[[#This Row],[Alat Out]]</f>
        <v>#REF!</v>
      </c>
      <c r="J30" s="73" t="s">
        <v>171</v>
      </c>
      <c r="K30" s="70"/>
    </row>
    <row r="31" spans="1:11" s="68" customFormat="1" ht="9" hidden="1" customHeight="1">
      <c r="A31" s="63" t="s">
        <v>142</v>
      </c>
      <c r="B31" s="63" t="s">
        <v>143</v>
      </c>
      <c r="C31" s="64" t="s">
        <v>198</v>
      </c>
      <c r="D31" s="64" t="s">
        <v>199</v>
      </c>
      <c r="E31" s="63" t="s">
        <v>148</v>
      </c>
      <c r="F31" s="65"/>
      <c r="G31" s="72" t="e">
        <f>SUMIF([1]!Table13[Kode Barang],TBL_STOK5[[#This Row],[Kode Material]],[1]!Table13[Jumlah])</f>
        <v>#REF!</v>
      </c>
      <c r="H31" s="72" t="e">
        <f>SUMIF([1]!Table134[Kode Barang],TBL_STOK5[[#This Row],[Kode Material]],[1]!Table134[Jumlah])</f>
        <v>#REF!</v>
      </c>
      <c r="I31" s="65" t="e">
        <f>TBL_STOK5[[#This Row],[Stok Alat Awal]]+TBL_STOK5[[#This Row],[Alat In]]-TBL_STOK5[[#This Row],[Alat Out]]</f>
        <v>#REF!</v>
      </c>
      <c r="J31" s="73" t="s">
        <v>171</v>
      </c>
      <c r="K31" s="70"/>
    </row>
    <row r="32" spans="1:11" ht="9" hidden="1" customHeight="1">
      <c r="A32" s="63" t="s">
        <v>142</v>
      </c>
      <c r="B32" s="63" t="s">
        <v>143</v>
      </c>
      <c r="C32" s="64" t="s">
        <v>200</v>
      </c>
      <c r="D32" s="64" t="s">
        <v>201</v>
      </c>
      <c r="E32" s="63" t="s">
        <v>148</v>
      </c>
      <c r="F32" s="65"/>
      <c r="G32" s="72" t="e">
        <f>SUMIF([1]!Table13[Kode Barang],TBL_STOK5[[#This Row],[Kode Material]],[1]!Table13[Jumlah])</f>
        <v>#REF!</v>
      </c>
      <c r="H32" s="72" t="e">
        <f>SUMIF([1]!Table134[Kode Barang],TBL_STOK5[[#This Row],[Kode Material]],[1]!Table134[Jumlah])</f>
        <v>#REF!</v>
      </c>
      <c r="I32" s="65" t="e">
        <f>TBL_STOK5[[#This Row],[Stok Alat Awal]]+TBL_STOK5[[#This Row],[Alat In]]-TBL_STOK5[[#This Row],[Alat Out]]</f>
        <v>#REF!</v>
      </c>
      <c r="J32" s="69"/>
      <c r="K32" s="70"/>
    </row>
    <row r="33" spans="1:11" s="75" customFormat="1" ht="9" hidden="1" customHeight="1">
      <c r="A33" s="63" t="s">
        <v>142</v>
      </c>
      <c r="B33" s="63" t="s">
        <v>143</v>
      </c>
      <c r="C33" s="64" t="s">
        <v>202</v>
      </c>
      <c r="D33" s="64" t="s">
        <v>203</v>
      </c>
      <c r="E33" s="63" t="s">
        <v>148</v>
      </c>
      <c r="F33" s="65"/>
      <c r="G33" s="72" t="e">
        <f>SUMIF([1]!Table13[Kode Barang],TBL_STOK5[[#This Row],[Kode Material]],[1]!Table13[Jumlah])</f>
        <v>#REF!</v>
      </c>
      <c r="H33" s="72" t="e">
        <f>SUMIF([1]!Table134[Kode Barang],TBL_STOK5[[#This Row],[Kode Material]],[1]!Table134[Jumlah])</f>
        <v>#REF!</v>
      </c>
      <c r="I33" s="65" t="e">
        <f>TBL_STOK5[[#This Row],[Stok Alat Awal]]+TBL_STOK5[[#This Row],[Alat In]]-TBL_STOK5[[#This Row],[Alat Out]]</f>
        <v>#REF!</v>
      </c>
      <c r="J33" s="73"/>
      <c r="K33" s="70"/>
    </row>
    <row r="34" spans="1:11" ht="9" hidden="1" customHeight="1">
      <c r="A34" s="63" t="s">
        <v>142</v>
      </c>
      <c r="B34" s="63" t="s">
        <v>143</v>
      </c>
      <c r="C34" s="64" t="s">
        <v>204</v>
      </c>
      <c r="D34" s="64" t="s">
        <v>205</v>
      </c>
      <c r="E34" s="63" t="s">
        <v>148</v>
      </c>
      <c r="F34" s="65"/>
      <c r="G34" s="72" t="e">
        <f>SUMIF([1]!Table13[Kode Barang],TBL_STOK5[[#This Row],[Kode Material]],[1]!Table13[Jumlah])</f>
        <v>#REF!</v>
      </c>
      <c r="H34" s="72" t="e">
        <f>SUMIF([1]!Table134[Kode Barang],TBL_STOK5[[#This Row],[Kode Material]],[1]!Table134[Jumlah])</f>
        <v>#REF!</v>
      </c>
      <c r="I34" s="65" t="e">
        <f>TBL_STOK5[[#This Row],[Stok Alat Awal]]+TBL_STOK5[[#This Row],[Alat In]]-TBL_STOK5[[#This Row],[Alat Out]]</f>
        <v>#REF!</v>
      </c>
      <c r="J34" s="73"/>
      <c r="K34" s="70"/>
    </row>
    <row r="35" spans="1:11" ht="9" hidden="1" customHeight="1">
      <c r="A35" s="63" t="s">
        <v>142</v>
      </c>
      <c r="B35" s="63" t="s">
        <v>143</v>
      </c>
      <c r="C35" s="64" t="s">
        <v>206</v>
      </c>
      <c r="D35" s="64" t="s">
        <v>207</v>
      </c>
      <c r="E35" s="63" t="s">
        <v>148</v>
      </c>
      <c r="F35" s="65"/>
      <c r="G35" s="72" t="e">
        <f>SUMIF([1]!Table13[Kode Barang],TBL_STOK5[[#This Row],[Kode Material]],[1]!Table13[Jumlah])</f>
        <v>#REF!</v>
      </c>
      <c r="H35" s="72" t="e">
        <f>SUMIF([1]!Table134[Kode Barang],TBL_STOK5[[#This Row],[Kode Material]],[1]!Table134[Jumlah])</f>
        <v>#REF!</v>
      </c>
      <c r="I35" s="65" t="e">
        <f>TBL_STOK5[[#This Row],[Stok Alat Awal]]+TBL_STOK5[[#This Row],[Alat In]]-TBL_STOK5[[#This Row],[Alat Out]]</f>
        <v>#REF!</v>
      </c>
      <c r="J35" s="73"/>
      <c r="K35" s="70"/>
    </row>
    <row r="36" spans="1:11" ht="9" hidden="1" customHeight="1">
      <c r="A36" s="63" t="s">
        <v>142</v>
      </c>
      <c r="B36" s="63" t="s">
        <v>143</v>
      </c>
      <c r="C36" s="64" t="s">
        <v>208</v>
      </c>
      <c r="D36" s="64" t="s">
        <v>209</v>
      </c>
      <c r="E36" s="63" t="s">
        <v>148</v>
      </c>
      <c r="F36" s="65"/>
      <c r="G36" s="72" t="e">
        <f>SUMIF([1]!Table13[Kode Barang],TBL_STOK5[[#This Row],[Kode Material]],[1]!Table13[Jumlah])</f>
        <v>#REF!</v>
      </c>
      <c r="H36" s="72" t="e">
        <f>SUMIF([1]!Table134[Kode Barang],TBL_STOK5[[#This Row],[Kode Material]],[1]!Table134[Jumlah])</f>
        <v>#REF!</v>
      </c>
      <c r="I36" s="65" t="e">
        <f>TBL_STOK5[[#This Row],[Stok Alat Awal]]+TBL_STOK5[[#This Row],[Alat In]]-TBL_STOK5[[#This Row],[Alat Out]]</f>
        <v>#REF!</v>
      </c>
      <c r="J36" s="73"/>
      <c r="K36" s="70"/>
    </row>
    <row r="37" spans="1:11" ht="9" hidden="1" customHeight="1">
      <c r="A37" s="63" t="s">
        <v>142</v>
      </c>
      <c r="B37" s="63" t="s">
        <v>143</v>
      </c>
      <c r="C37" s="64" t="s">
        <v>210</v>
      </c>
      <c r="D37" s="64" t="s">
        <v>211</v>
      </c>
      <c r="E37" s="63" t="s">
        <v>148</v>
      </c>
      <c r="F37" s="65">
        <v>0</v>
      </c>
      <c r="G37" s="72" t="e">
        <f>SUMIF([1]!Table13[Kode Barang],TBL_STOK5[[#This Row],[Kode Material]],[1]!Table13[Jumlah])</f>
        <v>#REF!</v>
      </c>
      <c r="H37" s="72" t="e">
        <f>SUMIF([1]!Table134[Kode Barang],TBL_STOK5[[#This Row],[Kode Material]],[1]!Table134[Jumlah])</f>
        <v>#REF!</v>
      </c>
      <c r="I37" s="65" t="e">
        <f>TBL_STOK5[[#This Row],[Stok Alat Awal]]+TBL_STOK5[[#This Row],[Alat In]]-TBL_STOK5[[#This Row],[Alat Out]]</f>
        <v>#REF!</v>
      </c>
      <c r="J37" s="73" t="s">
        <v>212</v>
      </c>
      <c r="K37" s="70"/>
    </row>
    <row r="38" spans="1:11" ht="9" hidden="1" customHeight="1">
      <c r="A38" s="63" t="s">
        <v>142</v>
      </c>
      <c r="B38" s="63" t="s">
        <v>143</v>
      </c>
      <c r="C38" s="64" t="s">
        <v>213</v>
      </c>
      <c r="D38" s="64" t="s">
        <v>214</v>
      </c>
      <c r="E38" s="63" t="s">
        <v>148</v>
      </c>
      <c r="F38" s="65"/>
      <c r="G38" s="72" t="e">
        <f>SUMIF([1]!Table13[Kode Barang],TBL_STOK5[[#This Row],[Kode Material]],[1]!Table13[Jumlah])</f>
        <v>#REF!</v>
      </c>
      <c r="H38" s="72" t="e">
        <f>SUMIF([1]!Table134[Kode Barang],TBL_STOK5[[#This Row],[Kode Material]],[1]!Table134[Jumlah])</f>
        <v>#REF!</v>
      </c>
      <c r="I38" s="65" t="e">
        <f>TBL_STOK5[[#This Row],[Stok Alat Awal]]+TBL_STOK5[[#This Row],[Alat In]]-TBL_STOK5[[#This Row],[Alat Out]]</f>
        <v>#REF!</v>
      </c>
      <c r="J38" s="73"/>
      <c r="K38" s="70"/>
    </row>
    <row r="39" spans="1:11" ht="9" hidden="1" customHeight="1">
      <c r="A39" s="63" t="s">
        <v>142</v>
      </c>
      <c r="B39" s="63" t="s">
        <v>143</v>
      </c>
      <c r="C39" s="64" t="s">
        <v>215</v>
      </c>
      <c r="D39" s="64" t="s">
        <v>216</v>
      </c>
      <c r="E39" s="63" t="s">
        <v>148</v>
      </c>
      <c r="F39" s="65"/>
      <c r="G39" s="72" t="e">
        <f>SUMIF([1]!Table13[Kode Barang],TBL_STOK5[[#This Row],[Kode Material]],[1]!Table13[Jumlah])</f>
        <v>#REF!</v>
      </c>
      <c r="H39" s="72" t="e">
        <f>SUMIF([1]!Table134[Kode Barang],TBL_STOK5[[#This Row],[Kode Material]],[1]!Table134[Jumlah])</f>
        <v>#REF!</v>
      </c>
      <c r="I39" s="65" t="e">
        <f>TBL_STOK5[[#This Row],[Stok Alat Awal]]+TBL_STOK5[[#This Row],[Alat In]]-TBL_STOK5[[#This Row],[Alat Out]]</f>
        <v>#REF!</v>
      </c>
      <c r="J39" s="73"/>
      <c r="K39" s="86"/>
    </row>
    <row r="40" spans="1:11" ht="9" hidden="1" customHeight="1">
      <c r="A40" s="63" t="s">
        <v>142</v>
      </c>
      <c r="B40" s="63" t="s">
        <v>143</v>
      </c>
      <c r="C40" s="64" t="s">
        <v>217</v>
      </c>
      <c r="D40" s="64" t="s">
        <v>218</v>
      </c>
      <c r="E40" s="63" t="s">
        <v>148</v>
      </c>
      <c r="F40" s="65"/>
      <c r="G40" s="72" t="e">
        <f>SUMIF([1]!Table13[Kode Barang],TBL_STOK5[[#This Row],[Kode Material]],[1]!Table13[Jumlah])</f>
        <v>#REF!</v>
      </c>
      <c r="H40" s="72" t="e">
        <f>SUMIF([1]!Table134[Kode Barang],TBL_STOK5[[#This Row],[Kode Material]],[1]!Table134[Jumlah])</f>
        <v>#REF!</v>
      </c>
      <c r="I40" s="65" t="e">
        <f>TBL_STOK5[[#This Row],[Stok Alat Awal]]+TBL_STOK5[[#This Row],[Alat In]]-TBL_STOK5[[#This Row],[Alat Out]]</f>
        <v>#REF!</v>
      </c>
      <c r="J40" s="73"/>
      <c r="K40" s="70"/>
    </row>
    <row r="41" spans="1:11" ht="9" hidden="1" customHeight="1">
      <c r="A41" s="63" t="s">
        <v>142</v>
      </c>
      <c r="B41" s="63" t="s">
        <v>143</v>
      </c>
      <c r="C41" s="64" t="s">
        <v>219</v>
      </c>
      <c r="D41" s="64" t="s">
        <v>220</v>
      </c>
      <c r="E41" s="63" t="s">
        <v>148</v>
      </c>
      <c r="F41" s="65"/>
      <c r="G41" s="72" t="e">
        <f>SUMIF([1]!Table13[Kode Barang],TBL_STOK5[[#This Row],[Kode Material]],[1]!Table13[Jumlah])</f>
        <v>#REF!</v>
      </c>
      <c r="H41" s="72" t="e">
        <f>SUMIF([1]!Table134[Kode Barang],TBL_STOK5[[#This Row],[Kode Material]],[1]!Table134[Jumlah])</f>
        <v>#REF!</v>
      </c>
      <c r="I41" s="65" t="e">
        <f>TBL_STOK5[[#This Row],[Stok Alat Awal]]+TBL_STOK5[[#This Row],[Alat In]]-TBL_STOK5[[#This Row],[Alat Out]]</f>
        <v>#REF!</v>
      </c>
      <c r="J41" s="73"/>
      <c r="K41" s="70"/>
    </row>
    <row r="42" spans="1:11" ht="9" hidden="1" customHeight="1">
      <c r="A42" s="63" t="s">
        <v>142</v>
      </c>
      <c r="B42" s="63" t="s">
        <v>143</v>
      </c>
      <c r="C42" s="64" t="s">
        <v>221</v>
      </c>
      <c r="D42" s="64" t="s">
        <v>222</v>
      </c>
      <c r="E42" s="63" t="s">
        <v>223</v>
      </c>
      <c r="F42" s="65"/>
      <c r="G42" s="72" t="e">
        <f>SUMIF([1]!Table13[Kode Barang],TBL_STOK5[[#This Row],[Kode Material]],[1]!Table13[Jumlah])</f>
        <v>#REF!</v>
      </c>
      <c r="H42" s="72" t="e">
        <f>SUMIF([1]!Table134[Kode Barang],TBL_STOK5[[#This Row],[Kode Material]],[1]!Table134[Jumlah])</f>
        <v>#REF!</v>
      </c>
      <c r="I42" s="65" t="e">
        <f>TBL_STOK5[[#This Row],[Stok Alat Awal]]+TBL_STOK5[[#This Row],[Alat In]]-TBL_STOK5[[#This Row],[Alat Out]]</f>
        <v>#REF!</v>
      </c>
      <c r="J42" s="73" t="s">
        <v>171</v>
      </c>
      <c r="K42" s="70"/>
    </row>
    <row r="43" spans="1:11" ht="9" hidden="1" customHeight="1">
      <c r="A43" s="63" t="s">
        <v>142</v>
      </c>
      <c r="B43" s="63" t="s">
        <v>143</v>
      </c>
      <c r="C43" s="64" t="s">
        <v>224</v>
      </c>
      <c r="D43" s="64" t="s">
        <v>225</v>
      </c>
      <c r="E43" s="63" t="s">
        <v>181</v>
      </c>
      <c r="F43" s="66"/>
      <c r="G43" s="72" t="e">
        <f>SUMIF([1]!Table13[Kode Barang],TBL_STOK5[[#This Row],[Kode Material]],[1]!Table13[Jumlah])</f>
        <v>#REF!</v>
      </c>
      <c r="H43" s="72" t="e">
        <f>SUMIF([1]!Table134[Kode Barang],TBL_STOK5[[#This Row],[Kode Material]],[1]!Table134[Jumlah])</f>
        <v>#REF!</v>
      </c>
      <c r="I43" s="65" t="e">
        <f>TBL_STOK5[[#This Row],[Stok Alat Awal]]+TBL_STOK5[[#This Row],[Alat In]]-TBL_STOK5[[#This Row],[Alat Out]]</f>
        <v>#REF!</v>
      </c>
      <c r="J43" s="73" t="s">
        <v>171</v>
      </c>
      <c r="K43" s="86"/>
    </row>
    <row r="44" spans="1:11" ht="9" hidden="1" customHeight="1">
      <c r="A44" s="63" t="s">
        <v>142</v>
      </c>
      <c r="B44" s="63" t="s">
        <v>143</v>
      </c>
      <c r="C44" s="64" t="s">
        <v>226</v>
      </c>
      <c r="D44" s="64" t="s">
        <v>227</v>
      </c>
      <c r="E44" s="67" t="s">
        <v>181</v>
      </c>
      <c r="F44" s="65"/>
      <c r="G44" s="72" t="e">
        <f>SUMIF([1]!Table13[Kode Barang],TBL_STOK5[[#This Row],[Kode Material]],[1]!Table13[Jumlah])</f>
        <v>#REF!</v>
      </c>
      <c r="H44" s="72" t="e">
        <f>SUMIF([1]!Table134[Kode Barang],TBL_STOK5[[#This Row],[Kode Material]],[1]!Table134[Jumlah])</f>
        <v>#REF!</v>
      </c>
      <c r="I44" s="65" t="e">
        <f>TBL_STOK5[[#This Row],[Stok Alat Awal]]+TBL_STOK5[[#This Row],[Alat In]]-TBL_STOK5[[#This Row],[Alat Out]]</f>
        <v>#REF!</v>
      </c>
      <c r="J44" s="73" t="s">
        <v>171</v>
      </c>
      <c r="K44" s="70"/>
    </row>
    <row r="45" spans="1:11" ht="9" hidden="1" customHeight="1">
      <c r="A45" s="63" t="s">
        <v>142</v>
      </c>
      <c r="B45" s="63" t="s">
        <v>143</v>
      </c>
      <c r="C45" s="64" t="s">
        <v>228</v>
      </c>
      <c r="D45" s="64" t="s">
        <v>229</v>
      </c>
      <c r="E45" s="67" t="s">
        <v>181</v>
      </c>
      <c r="F45" s="65"/>
      <c r="G45" s="72" t="e">
        <f>SUMIF([1]!Table13[Kode Barang],TBL_STOK5[[#This Row],[Kode Material]],[1]!Table13[Jumlah])</f>
        <v>#REF!</v>
      </c>
      <c r="H45" s="72" t="e">
        <f>SUMIF([1]!Table134[Kode Barang],TBL_STOK5[[#This Row],[Kode Material]],[1]!Table134[Jumlah])</f>
        <v>#REF!</v>
      </c>
      <c r="I45" s="65" t="e">
        <f>TBL_STOK5[[#This Row],[Stok Alat Awal]]+TBL_STOK5[[#This Row],[Alat In]]-TBL_STOK5[[#This Row],[Alat Out]]</f>
        <v>#REF!</v>
      </c>
      <c r="J45" s="73"/>
      <c r="K45" s="70"/>
    </row>
    <row r="46" spans="1:11" ht="9" hidden="1" customHeight="1">
      <c r="A46" s="63" t="s">
        <v>142</v>
      </c>
      <c r="B46" s="63" t="s">
        <v>143</v>
      </c>
      <c r="C46" s="64" t="s">
        <v>230</v>
      </c>
      <c r="D46" s="64" t="s">
        <v>231</v>
      </c>
      <c r="E46" s="67" t="s">
        <v>181</v>
      </c>
      <c r="F46" s="65"/>
      <c r="G46" s="72" t="e">
        <f>SUMIF([1]!Table13[Kode Barang],TBL_STOK5[[#This Row],[Kode Material]],[1]!Table13[Jumlah])</f>
        <v>#REF!</v>
      </c>
      <c r="H46" s="72" t="e">
        <f>SUMIF([1]!Table134[Kode Barang],TBL_STOK5[[#This Row],[Kode Material]],[1]!Table134[Jumlah])</f>
        <v>#REF!</v>
      </c>
      <c r="I46" s="65" t="e">
        <f>TBL_STOK5[[#This Row],[Stok Alat Awal]]+TBL_STOK5[[#This Row],[Alat In]]-TBL_STOK5[[#This Row],[Alat Out]]</f>
        <v>#REF!</v>
      </c>
      <c r="J46" s="73"/>
      <c r="K46" s="70"/>
    </row>
    <row r="47" spans="1:11" ht="9" hidden="1" customHeight="1">
      <c r="A47" s="63" t="s">
        <v>142</v>
      </c>
      <c r="B47" s="63" t="s">
        <v>143</v>
      </c>
      <c r="C47" s="64" t="s">
        <v>232</v>
      </c>
      <c r="D47" s="64" t="s">
        <v>233</v>
      </c>
      <c r="E47" s="67" t="s">
        <v>181</v>
      </c>
      <c r="F47" s="65"/>
      <c r="G47" s="72" t="e">
        <f>SUMIF([1]!Table13[Kode Barang],TBL_STOK5[[#This Row],[Kode Material]],[1]!Table13[Jumlah])</f>
        <v>#REF!</v>
      </c>
      <c r="H47" s="72" t="e">
        <f>SUMIF([1]!Table134[Kode Barang],TBL_STOK5[[#This Row],[Kode Material]],[1]!Table134[Jumlah])</f>
        <v>#REF!</v>
      </c>
      <c r="I47" s="65" t="e">
        <f>TBL_STOK5[[#This Row],[Stok Alat Awal]]+TBL_STOK5[[#This Row],[Alat In]]-TBL_STOK5[[#This Row],[Alat Out]]</f>
        <v>#REF!</v>
      </c>
      <c r="J47" s="73" t="s">
        <v>174</v>
      </c>
      <c r="K47" s="70"/>
    </row>
    <row r="48" spans="1:11" ht="9" hidden="1" customHeight="1">
      <c r="A48" s="63" t="s">
        <v>142</v>
      </c>
      <c r="B48" s="63" t="s">
        <v>143</v>
      </c>
      <c r="C48" s="64" t="s">
        <v>234</v>
      </c>
      <c r="D48" s="64" t="s">
        <v>235</v>
      </c>
      <c r="E48" s="67" t="s">
        <v>181</v>
      </c>
      <c r="F48" s="65"/>
      <c r="G48" s="72" t="e">
        <f>SUMIF([1]!Table13[Kode Barang],TBL_STOK5[[#This Row],[Kode Material]],[1]!Table13[Jumlah])</f>
        <v>#REF!</v>
      </c>
      <c r="H48" s="72" t="e">
        <f>SUMIF([1]!Table134[Kode Barang],TBL_STOK5[[#This Row],[Kode Material]],[1]!Table134[Jumlah])</f>
        <v>#REF!</v>
      </c>
      <c r="I48" s="65" t="e">
        <f>TBL_STOK5[[#This Row],[Stok Alat Awal]]+TBL_STOK5[[#This Row],[Alat In]]-TBL_STOK5[[#This Row],[Alat Out]]</f>
        <v>#REF!</v>
      </c>
      <c r="J48" s="73" t="s">
        <v>174</v>
      </c>
      <c r="K48" s="70"/>
    </row>
    <row r="49" spans="1:11" ht="9" hidden="1" customHeight="1">
      <c r="A49" s="63" t="s">
        <v>142</v>
      </c>
      <c r="B49" s="63" t="s">
        <v>143</v>
      </c>
      <c r="C49" s="64" t="s">
        <v>236</v>
      </c>
      <c r="D49" s="64" t="s">
        <v>237</v>
      </c>
      <c r="E49" s="67" t="s">
        <v>238</v>
      </c>
      <c r="F49" s="65"/>
      <c r="G49" s="72" t="e">
        <f>SUMIF([1]!Table13[Kode Barang],TBL_STOK5[[#This Row],[Kode Material]],[1]!Table13[Jumlah])</f>
        <v>#REF!</v>
      </c>
      <c r="H49" s="72" t="e">
        <f>SUMIF([1]!Table134[Kode Barang],TBL_STOK5[[#This Row],[Kode Material]],[1]!Table134[Jumlah])</f>
        <v>#REF!</v>
      </c>
      <c r="I49" s="65" t="e">
        <f>TBL_STOK5[[#This Row],[Stok Alat Awal]]+TBL_STOK5[[#This Row],[Alat In]]-TBL_STOK5[[#This Row],[Alat Out]]</f>
        <v>#REF!</v>
      </c>
      <c r="J49" s="73" t="s">
        <v>239</v>
      </c>
      <c r="K49" s="70"/>
    </row>
    <row r="50" spans="1:11" ht="9" hidden="1" customHeight="1">
      <c r="A50" s="63" t="s">
        <v>142</v>
      </c>
      <c r="B50" s="63" t="s">
        <v>143</v>
      </c>
      <c r="C50" s="64" t="s">
        <v>240</v>
      </c>
      <c r="D50" s="64" t="s">
        <v>241</v>
      </c>
      <c r="E50" s="67" t="s">
        <v>238</v>
      </c>
      <c r="F50" s="65"/>
      <c r="G50" s="72" t="e">
        <f>SUMIF([1]!Table13[Kode Barang],TBL_STOK5[[#This Row],[Kode Material]],[1]!Table13[Jumlah])</f>
        <v>#REF!</v>
      </c>
      <c r="H50" s="72" t="e">
        <f>SUMIF([1]!Table134[Kode Barang],TBL_STOK5[[#This Row],[Kode Material]],[1]!Table134[Jumlah])</f>
        <v>#REF!</v>
      </c>
      <c r="I50" s="65" t="e">
        <f>TBL_STOK5[[#This Row],[Stok Alat Awal]]+TBL_STOK5[[#This Row],[Alat In]]-TBL_STOK5[[#This Row],[Alat Out]]</f>
        <v>#REF!</v>
      </c>
      <c r="J50" s="73" t="s">
        <v>239</v>
      </c>
      <c r="K50" s="70"/>
    </row>
    <row r="51" spans="1:11" ht="9" hidden="1" customHeight="1">
      <c r="A51" s="63" t="s">
        <v>142</v>
      </c>
      <c r="B51" s="63" t="s">
        <v>143</v>
      </c>
      <c r="C51" s="64" t="s">
        <v>242</v>
      </c>
      <c r="D51" s="64" t="s">
        <v>243</v>
      </c>
      <c r="E51" s="67" t="s">
        <v>181</v>
      </c>
      <c r="F51" s="65"/>
      <c r="G51" s="72" t="e">
        <f>SUMIF([1]!Table13[Kode Barang],TBL_STOK5[[#This Row],[Kode Material]],[1]!Table13[Jumlah])</f>
        <v>#REF!</v>
      </c>
      <c r="H51" s="72" t="e">
        <f>SUMIF([1]!Table134[Kode Barang],TBL_STOK5[[#This Row],[Kode Material]],[1]!Table134[Jumlah])</f>
        <v>#REF!</v>
      </c>
      <c r="I51" s="65" t="e">
        <f>TBL_STOK5[[#This Row],[Stok Alat Awal]]+TBL_STOK5[[#This Row],[Alat In]]-TBL_STOK5[[#This Row],[Alat Out]]</f>
        <v>#REF!</v>
      </c>
      <c r="J51" s="73"/>
      <c r="K51" s="70"/>
    </row>
    <row r="52" spans="1:11" ht="9" hidden="1" customHeight="1">
      <c r="A52" s="63" t="s">
        <v>142</v>
      </c>
      <c r="B52" s="63" t="s">
        <v>143</v>
      </c>
      <c r="C52" s="64" t="s">
        <v>244</v>
      </c>
      <c r="D52" s="64" t="s">
        <v>245</v>
      </c>
      <c r="E52" s="67" t="s">
        <v>246</v>
      </c>
      <c r="F52" s="65"/>
      <c r="G52" s="72" t="e">
        <f>SUMIF([1]!Table13[Kode Barang],TBL_STOK5[[#This Row],[Kode Material]],[1]!Table13[Jumlah])</f>
        <v>#REF!</v>
      </c>
      <c r="H52" s="72" t="e">
        <f>SUMIF([1]!Table134[Kode Barang],TBL_STOK5[[#This Row],[Kode Material]],[1]!Table134[Jumlah])</f>
        <v>#REF!</v>
      </c>
      <c r="I52" s="65" t="e">
        <f>TBL_STOK5[[#This Row],[Stok Alat Awal]]+TBL_STOK5[[#This Row],[Alat In]]-TBL_STOK5[[#This Row],[Alat Out]]</f>
        <v>#REF!</v>
      </c>
      <c r="J52" s="73" t="s">
        <v>247</v>
      </c>
      <c r="K52" s="70"/>
    </row>
    <row r="53" spans="1:11" ht="9" hidden="1" customHeight="1">
      <c r="A53" s="63" t="s">
        <v>142</v>
      </c>
      <c r="B53" s="63" t="s">
        <v>143</v>
      </c>
      <c r="C53" s="64" t="s">
        <v>248</v>
      </c>
      <c r="D53" s="64" t="s">
        <v>249</v>
      </c>
      <c r="E53" s="76" t="s">
        <v>148</v>
      </c>
      <c r="F53" s="65"/>
      <c r="G53" s="72" t="e">
        <f>SUMIF([1]!Table13[Kode Barang],TBL_STOK5[[#This Row],[Kode Material]],[1]!Table13[Jumlah])</f>
        <v>#REF!</v>
      </c>
      <c r="H53" s="72" t="e">
        <f>SUMIF([1]!Table134[Kode Barang],TBL_STOK5[[#This Row],[Kode Material]],[1]!Table134[Jumlah])</f>
        <v>#REF!</v>
      </c>
      <c r="I53" s="65" t="e">
        <f>TBL_STOK5[[#This Row],[Stok Alat Awal]]+TBL_STOK5[[#This Row],[Alat In]]-TBL_STOK5[[#This Row],[Alat Out]]</f>
        <v>#REF!</v>
      </c>
      <c r="J53" s="73" t="s">
        <v>171</v>
      </c>
      <c r="K53" s="70"/>
    </row>
    <row r="54" spans="1:11" ht="9" hidden="1" customHeight="1">
      <c r="A54" s="63" t="s">
        <v>142</v>
      </c>
      <c r="B54" s="63" t="s">
        <v>143</v>
      </c>
      <c r="C54" s="64" t="s">
        <v>250</v>
      </c>
      <c r="D54" s="64" t="s">
        <v>251</v>
      </c>
      <c r="E54" s="74" t="s">
        <v>252</v>
      </c>
      <c r="F54" s="65"/>
      <c r="G54" s="72" t="e">
        <f>SUMIF([1]!Table13[Kode Barang],TBL_STOK5[[#This Row],[Kode Material]],[1]!Table13[Jumlah])</f>
        <v>#REF!</v>
      </c>
      <c r="H54" s="72" t="e">
        <f>SUMIF([1]!Table134[Kode Barang],TBL_STOK5[[#This Row],[Kode Material]],[1]!Table134[Jumlah])</f>
        <v>#REF!</v>
      </c>
      <c r="I54" s="65" t="e">
        <f>TBL_STOK5[[#This Row],[Stok Alat Awal]]+TBL_STOK5[[#This Row],[Alat In]]-TBL_STOK5[[#This Row],[Alat Out]]</f>
        <v>#REF!</v>
      </c>
      <c r="J54" s="73" t="s">
        <v>174</v>
      </c>
      <c r="K54" s="70"/>
    </row>
    <row r="55" spans="1:11" ht="9" hidden="1" customHeight="1">
      <c r="A55" s="63" t="s">
        <v>142</v>
      </c>
      <c r="B55" s="63" t="s">
        <v>143</v>
      </c>
      <c r="C55" s="64" t="s">
        <v>253</v>
      </c>
      <c r="D55" s="64" t="s">
        <v>254</v>
      </c>
      <c r="E55" s="77" t="s">
        <v>148</v>
      </c>
      <c r="F55" s="65"/>
      <c r="G55" s="72" t="e">
        <f>SUMIF([1]!Table13[Kode Barang],TBL_STOK5[[#This Row],[Kode Material]],[1]!Table13[Jumlah])</f>
        <v>#REF!</v>
      </c>
      <c r="H55" s="72" t="e">
        <f>SUMIF([1]!Table134[Kode Barang],TBL_STOK5[[#This Row],[Kode Material]],[1]!Table134[Jumlah])</f>
        <v>#REF!</v>
      </c>
      <c r="I55" s="65" t="e">
        <f>TBL_STOK5[[#This Row],[Stok Alat Awal]]+TBL_STOK5[[#This Row],[Alat In]]-TBL_STOK5[[#This Row],[Alat Out]]</f>
        <v>#REF!</v>
      </c>
      <c r="J55" s="73"/>
      <c r="K55" s="70"/>
    </row>
    <row r="56" spans="1:11" ht="9" hidden="1" customHeight="1">
      <c r="A56" s="63" t="s">
        <v>142</v>
      </c>
      <c r="B56" s="63" t="s">
        <v>143</v>
      </c>
      <c r="C56" s="64" t="s">
        <v>255</v>
      </c>
      <c r="D56" s="64" t="s">
        <v>256</v>
      </c>
      <c r="E56" s="77" t="s">
        <v>148</v>
      </c>
      <c r="F56" s="65"/>
      <c r="G56" s="72" t="e">
        <f>SUMIF([1]!Table13[Kode Barang],TBL_STOK5[[#This Row],[Kode Material]],[1]!Table13[Jumlah])</f>
        <v>#REF!</v>
      </c>
      <c r="H56" s="72" t="e">
        <f>SUMIF([1]!Table134[Kode Barang],TBL_STOK5[[#This Row],[Kode Material]],[1]!Table134[Jumlah])</f>
        <v>#REF!</v>
      </c>
      <c r="I56" s="65" t="e">
        <f>TBL_STOK5[[#This Row],[Stok Alat Awal]]+TBL_STOK5[[#This Row],[Alat In]]-TBL_STOK5[[#This Row],[Alat Out]]</f>
        <v>#REF!</v>
      </c>
      <c r="J56" s="73"/>
      <c r="K56" s="70"/>
    </row>
    <row r="57" spans="1:11" ht="9" hidden="1" customHeight="1">
      <c r="A57" s="63" t="s">
        <v>142</v>
      </c>
      <c r="B57" s="63" t="s">
        <v>143</v>
      </c>
      <c r="C57" s="64" t="s">
        <v>257</v>
      </c>
      <c r="D57" s="64" t="s">
        <v>258</v>
      </c>
      <c r="E57" s="77" t="s">
        <v>148</v>
      </c>
      <c r="F57" s="65"/>
      <c r="G57" s="72" t="e">
        <f>SUMIF([1]!Table13[Kode Barang],TBL_STOK5[[#This Row],[Kode Material]],[1]!Table13[Jumlah])</f>
        <v>#REF!</v>
      </c>
      <c r="H57" s="72" t="e">
        <f>SUMIF([1]!Table134[Kode Barang],TBL_STOK5[[#This Row],[Kode Material]],[1]!Table134[Jumlah])</f>
        <v>#REF!</v>
      </c>
      <c r="I57" s="65" t="e">
        <f>TBL_STOK5[[#This Row],[Stok Alat Awal]]+TBL_STOK5[[#This Row],[Alat In]]-TBL_STOK5[[#This Row],[Alat Out]]</f>
        <v>#REF!</v>
      </c>
      <c r="J57" s="73"/>
      <c r="K57" s="70"/>
    </row>
    <row r="58" spans="1:11" ht="9" hidden="1" customHeight="1">
      <c r="A58" s="63" t="s">
        <v>142</v>
      </c>
      <c r="B58" s="63" t="s">
        <v>143</v>
      </c>
      <c r="C58" s="64" t="s">
        <v>259</v>
      </c>
      <c r="D58" s="64" t="s">
        <v>260</v>
      </c>
      <c r="E58" s="77" t="s">
        <v>148</v>
      </c>
      <c r="F58" s="65"/>
      <c r="G58" s="72" t="e">
        <f>SUMIF([1]!Table13[Kode Barang],TBL_STOK5[[#This Row],[Kode Material]],[1]!Table13[Jumlah])</f>
        <v>#REF!</v>
      </c>
      <c r="H58" s="72" t="e">
        <f>SUMIF([1]!Table134[Kode Barang],TBL_STOK5[[#This Row],[Kode Material]],[1]!Table134[Jumlah])</f>
        <v>#REF!</v>
      </c>
      <c r="I58" s="65" t="e">
        <f>TBL_STOK5[[#This Row],[Stok Alat Awal]]+TBL_STOK5[[#This Row],[Alat In]]-TBL_STOK5[[#This Row],[Alat Out]]</f>
        <v>#REF!</v>
      </c>
      <c r="J58" s="73"/>
      <c r="K58" s="70"/>
    </row>
    <row r="59" spans="1:11" ht="9" hidden="1" customHeight="1">
      <c r="A59" s="63" t="s">
        <v>142</v>
      </c>
      <c r="B59" s="63" t="s">
        <v>143</v>
      </c>
      <c r="C59" s="64" t="s">
        <v>261</v>
      </c>
      <c r="D59" s="64" t="s">
        <v>262</v>
      </c>
      <c r="E59" s="77" t="s">
        <v>148</v>
      </c>
      <c r="F59" s="65"/>
      <c r="G59" s="72" t="e">
        <f>SUMIF([1]!Table13[Kode Barang],TBL_STOK5[[#This Row],[Kode Material]],[1]!Table13[Jumlah])</f>
        <v>#REF!</v>
      </c>
      <c r="H59" s="72" t="e">
        <f>SUMIF([1]!Table134[Kode Barang],TBL_STOK5[[#This Row],[Kode Material]],[1]!Table134[Jumlah])</f>
        <v>#REF!</v>
      </c>
      <c r="I59" s="65" t="e">
        <f>TBL_STOK5[[#This Row],[Stok Alat Awal]]+TBL_STOK5[[#This Row],[Alat In]]-TBL_STOK5[[#This Row],[Alat Out]]</f>
        <v>#REF!</v>
      </c>
      <c r="J59" s="73"/>
      <c r="K59" s="70"/>
    </row>
    <row r="60" spans="1:11" ht="9" hidden="1" customHeight="1">
      <c r="A60" s="63" t="s">
        <v>142</v>
      </c>
      <c r="B60" s="63" t="s">
        <v>143</v>
      </c>
      <c r="C60" s="64" t="s">
        <v>263</v>
      </c>
      <c r="D60" s="64" t="s">
        <v>264</v>
      </c>
      <c r="E60" s="77" t="s">
        <v>148</v>
      </c>
      <c r="F60" s="65"/>
      <c r="G60" s="72" t="e">
        <f>SUMIF([1]!Table13[Kode Barang],TBL_STOK5[[#This Row],[Kode Material]],[1]!Table13[Jumlah])</f>
        <v>#REF!</v>
      </c>
      <c r="H60" s="72" t="e">
        <f>SUMIF([1]!Table134[Kode Barang],TBL_STOK5[[#This Row],[Kode Material]],[1]!Table134[Jumlah])</f>
        <v>#REF!</v>
      </c>
      <c r="I60" s="65" t="e">
        <f>TBL_STOK5[[#This Row],[Stok Alat Awal]]+TBL_STOK5[[#This Row],[Alat In]]-TBL_STOK5[[#This Row],[Alat Out]]</f>
        <v>#REF!</v>
      </c>
      <c r="J60" s="73"/>
      <c r="K60" s="70"/>
    </row>
    <row r="61" spans="1:11" ht="9" hidden="1" customHeight="1">
      <c r="A61" s="63" t="s">
        <v>142</v>
      </c>
      <c r="B61" s="63" t="s">
        <v>143</v>
      </c>
      <c r="C61" s="64" t="s">
        <v>265</v>
      </c>
      <c r="D61" s="64" t="s">
        <v>266</v>
      </c>
      <c r="E61" s="77" t="s">
        <v>148</v>
      </c>
      <c r="F61" s="65"/>
      <c r="G61" s="72" t="e">
        <f>SUMIF([1]!Table13[Kode Barang],TBL_STOK5[[#This Row],[Kode Material]],[1]!Table13[Jumlah])</f>
        <v>#REF!</v>
      </c>
      <c r="H61" s="72" t="e">
        <f>SUMIF([1]!Table134[Kode Barang],TBL_STOK5[[#This Row],[Kode Material]],[1]!Table134[Jumlah])</f>
        <v>#REF!</v>
      </c>
      <c r="I61" s="65" t="e">
        <f>TBL_STOK5[[#This Row],[Stok Alat Awal]]+TBL_STOK5[[#This Row],[Alat In]]-TBL_STOK5[[#This Row],[Alat Out]]</f>
        <v>#REF!</v>
      </c>
      <c r="J61" s="73"/>
      <c r="K61" s="86"/>
    </row>
    <row r="62" spans="1:11" ht="9" hidden="1" customHeight="1">
      <c r="A62" s="63" t="s">
        <v>142</v>
      </c>
      <c r="B62" s="63" t="s">
        <v>143</v>
      </c>
      <c r="C62" s="64" t="s">
        <v>267</v>
      </c>
      <c r="D62" s="64" t="s">
        <v>268</v>
      </c>
      <c r="E62" s="77" t="s">
        <v>148</v>
      </c>
      <c r="F62" s="65"/>
      <c r="G62" s="72" t="e">
        <f>SUMIF([1]!Table13[Kode Barang],TBL_STOK5[[#This Row],[Kode Material]],[1]!Table13[Jumlah])</f>
        <v>#REF!</v>
      </c>
      <c r="H62" s="72" t="e">
        <f>SUMIF([1]!Table134[Kode Barang],TBL_STOK5[[#This Row],[Kode Material]],[1]!Table134[Jumlah])</f>
        <v>#REF!</v>
      </c>
      <c r="I62" s="65" t="e">
        <f>TBL_STOK5[[#This Row],[Stok Alat Awal]]+TBL_STOK5[[#This Row],[Alat In]]-TBL_STOK5[[#This Row],[Alat Out]]</f>
        <v>#REF!</v>
      </c>
      <c r="J62" s="73"/>
      <c r="K62" s="86"/>
    </row>
    <row r="63" spans="1:11" ht="9" hidden="1" customHeight="1">
      <c r="A63" s="63" t="s">
        <v>142</v>
      </c>
      <c r="B63" s="63" t="s">
        <v>143</v>
      </c>
      <c r="C63" s="64" t="s">
        <v>269</v>
      </c>
      <c r="D63" s="64" t="s">
        <v>270</v>
      </c>
      <c r="E63" s="76" t="s">
        <v>271</v>
      </c>
      <c r="F63" s="65"/>
      <c r="G63" s="72" t="e">
        <f>SUMIF([1]!Table13[Kode Barang],TBL_STOK5[[#This Row],[Kode Material]],[1]!Table13[Jumlah])</f>
        <v>#REF!</v>
      </c>
      <c r="H63" s="72" t="e">
        <f>SUMIF([1]!Table134[Kode Barang],TBL_STOK5[[#This Row],[Kode Material]],[1]!Table134[Jumlah])</f>
        <v>#REF!</v>
      </c>
      <c r="I63" s="65" t="e">
        <f>TBL_STOK5[[#This Row],[Stok Alat Awal]]+TBL_STOK5[[#This Row],[Alat In]]-TBL_STOK5[[#This Row],[Alat Out]]</f>
        <v>#REF!</v>
      </c>
      <c r="J63" s="73"/>
      <c r="K63" s="70"/>
    </row>
    <row r="64" spans="1:11" ht="9" hidden="1" customHeight="1">
      <c r="A64" s="63" t="s">
        <v>142</v>
      </c>
      <c r="B64" s="63" t="s">
        <v>143</v>
      </c>
      <c r="C64" s="64" t="s">
        <v>272</v>
      </c>
      <c r="D64" s="64" t="s">
        <v>273</v>
      </c>
      <c r="E64" s="77" t="s">
        <v>271</v>
      </c>
      <c r="F64" s="65">
        <v>0</v>
      </c>
      <c r="G64" s="72" t="e">
        <f>SUMIF([1]!Table13[Kode Barang],TBL_STOK5[[#This Row],[Kode Material]],[1]!Table13[Jumlah])</f>
        <v>#REF!</v>
      </c>
      <c r="H64" s="72" t="e">
        <f>SUMIF([1]!Table134[Kode Barang],TBL_STOK5[[#This Row],[Kode Material]],[1]!Table134[Jumlah])</f>
        <v>#REF!</v>
      </c>
      <c r="I64" s="65" t="e">
        <f>TBL_STOK5[[#This Row],[Stok Alat Awal]]+TBL_STOK5[[#This Row],[Alat In]]-TBL_STOK5[[#This Row],[Alat Out]]</f>
        <v>#REF!</v>
      </c>
      <c r="J64" s="73" t="s">
        <v>274</v>
      </c>
      <c r="K64" s="70"/>
    </row>
    <row r="65" spans="1:11" ht="9" hidden="1" customHeight="1">
      <c r="A65" s="63" t="s">
        <v>142</v>
      </c>
      <c r="B65" s="63" t="s">
        <v>143</v>
      </c>
      <c r="C65" s="64" t="s">
        <v>275</v>
      </c>
      <c r="D65" s="64" t="s">
        <v>276</v>
      </c>
      <c r="E65" s="76" t="s">
        <v>271</v>
      </c>
      <c r="F65" s="65"/>
      <c r="G65" s="72" t="e">
        <f>SUMIF([1]!Table13[Kode Barang],TBL_STOK5[[#This Row],[Kode Material]],[1]!Table13[Jumlah])</f>
        <v>#REF!</v>
      </c>
      <c r="H65" s="72" t="e">
        <f>SUMIF([1]!Table134[Kode Barang],TBL_STOK5[[#This Row],[Kode Material]],[1]!Table134[Jumlah])</f>
        <v>#REF!</v>
      </c>
      <c r="I65" s="65" t="e">
        <f>TBL_STOK5[[#This Row],[Stok Alat Awal]]+TBL_STOK5[[#This Row],[Alat In]]-TBL_STOK5[[#This Row],[Alat Out]]</f>
        <v>#REF!</v>
      </c>
      <c r="J65" s="73"/>
      <c r="K65" s="70"/>
    </row>
    <row r="66" spans="1:11" ht="9" hidden="1" customHeight="1">
      <c r="A66" s="63" t="s">
        <v>142</v>
      </c>
      <c r="B66" s="63" t="s">
        <v>143</v>
      </c>
      <c r="C66" s="64" t="s">
        <v>277</v>
      </c>
      <c r="D66" s="64" t="s">
        <v>278</v>
      </c>
      <c r="E66" s="77" t="s">
        <v>271</v>
      </c>
      <c r="F66" s="65"/>
      <c r="G66" s="72" t="e">
        <f>SUMIF([1]!Table13[Kode Barang],TBL_STOK5[[#This Row],[Kode Material]],[1]!Table13[Jumlah])</f>
        <v>#REF!</v>
      </c>
      <c r="H66" s="72" t="e">
        <f>SUMIF([1]!Table134[Kode Barang],TBL_STOK5[[#This Row],[Kode Material]],[1]!Table134[Jumlah])</f>
        <v>#REF!</v>
      </c>
      <c r="I66" s="65" t="e">
        <f>TBL_STOK5[[#This Row],[Stok Alat Awal]]+TBL_STOK5[[#This Row],[Alat In]]-TBL_STOK5[[#This Row],[Alat Out]]</f>
        <v>#REF!</v>
      </c>
      <c r="J66" s="73"/>
      <c r="K66" s="70"/>
    </row>
    <row r="67" spans="1:11" ht="9" hidden="1" customHeight="1">
      <c r="A67" s="63" t="s">
        <v>142</v>
      </c>
      <c r="B67" s="63" t="s">
        <v>143</v>
      </c>
      <c r="C67" s="64" t="s">
        <v>279</v>
      </c>
      <c r="D67" s="64" t="s">
        <v>280</v>
      </c>
      <c r="E67" s="77" t="s">
        <v>271</v>
      </c>
      <c r="F67" s="65"/>
      <c r="G67" s="72" t="e">
        <f>SUMIF([1]!Table13[Kode Barang],TBL_STOK5[[#This Row],[Kode Material]],[1]!Table13[Jumlah])</f>
        <v>#REF!</v>
      </c>
      <c r="H67" s="72" t="e">
        <f>SUMIF([1]!Table134[Kode Barang],TBL_STOK5[[#This Row],[Kode Material]],[1]!Table134[Jumlah])</f>
        <v>#REF!</v>
      </c>
      <c r="I67" s="65" t="e">
        <f>TBL_STOK5[[#This Row],[Stok Alat Awal]]+TBL_STOK5[[#This Row],[Alat In]]-TBL_STOK5[[#This Row],[Alat Out]]</f>
        <v>#REF!</v>
      </c>
      <c r="J67" s="73"/>
      <c r="K67" s="70"/>
    </row>
    <row r="68" spans="1:11" ht="9" hidden="1" customHeight="1">
      <c r="A68" s="63" t="s">
        <v>142</v>
      </c>
      <c r="B68" s="63" t="s">
        <v>143</v>
      </c>
      <c r="C68" s="64" t="s">
        <v>281</v>
      </c>
      <c r="D68" s="64" t="s">
        <v>282</v>
      </c>
      <c r="E68" s="76" t="s">
        <v>252</v>
      </c>
      <c r="F68" s="65"/>
      <c r="G68" s="66" t="e">
        <f>SUMIF([1]!Table13[Kode Barang],TBL_STOK5[[#This Row],[Kode Material]],[1]!Table13[Jumlah])</f>
        <v>#REF!</v>
      </c>
      <c r="H68" s="66" t="e">
        <f>SUMIF([1]!Table134[Kode Barang],TBL_STOK5[[#This Row],[Kode Material]],[1]!Table134[Jumlah])</f>
        <v>#REF!</v>
      </c>
      <c r="I68" s="65" t="e">
        <f>TBL_STOK5[[#This Row],[Stok Alat Awal]]+TBL_STOK5[[#This Row],[Alat In]]-TBL_STOK5[[#This Row],[Alat Out]]</f>
        <v>#REF!</v>
      </c>
      <c r="J68" s="73"/>
      <c r="K68" s="70"/>
    </row>
    <row r="69" spans="1:11" ht="9" hidden="1" customHeight="1">
      <c r="A69" s="63" t="s">
        <v>142</v>
      </c>
      <c r="B69" s="63" t="s">
        <v>143</v>
      </c>
      <c r="C69" s="64" t="s">
        <v>283</v>
      </c>
      <c r="D69" s="64" t="s">
        <v>284</v>
      </c>
      <c r="E69" s="76" t="s">
        <v>271</v>
      </c>
      <c r="F69" s="65"/>
      <c r="G69" s="66" t="e">
        <f>SUMIF([1]!Table13[Kode Barang],TBL_STOK5[[#This Row],[Kode Material]],[1]!Table13[Jumlah])</f>
        <v>#REF!</v>
      </c>
      <c r="H69" s="66" t="e">
        <f>SUMIF([1]!Table134[Kode Barang],TBL_STOK5[[#This Row],[Kode Material]],[1]!Table134[Jumlah])</f>
        <v>#REF!</v>
      </c>
      <c r="I69" s="65" t="e">
        <f>TBL_STOK5[[#This Row],[Stok Alat Awal]]+TBL_STOK5[[#This Row],[Alat In]]-TBL_STOK5[[#This Row],[Alat Out]]</f>
        <v>#REF!</v>
      </c>
      <c r="J69" s="73"/>
      <c r="K69" s="70"/>
    </row>
    <row r="70" spans="1:11" ht="9" hidden="1" customHeight="1">
      <c r="A70" s="63" t="s">
        <v>142</v>
      </c>
      <c r="B70" s="63" t="s">
        <v>143</v>
      </c>
      <c r="C70" s="64" t="s">
        <v>285</v>
      </c>
      <c r="D70" s="64" t="s">
        <v>286</v>
      </c>
      <c r="E70" s="76" t="s">
        <v>271</v>
      </c>
      <c r="F70" s="65"/>
      <c r="G70" s="66" t="e">
        <f>SUMIF([1]!Table13[Kode Barang],TBL_STOK5[[#This Row],[Kode Material]],[1]!Table13[Jumlah])</f>
        <v>#REF!</v>
      </c>
      <c r="H70" s="66" t="e">
        <f>SUMIF([1]!Table134[Kode Barang],TBL_STOK5[[#This Row],[Kode Material]],[1]!Table134[Jumlah])</f>
        <v>#REF!</v>
      </c>
      <c r="I70" s="65" t="e">
        <f>TBL_STOK5[[#This Row],[Stok Alat Awal]]+TBL_STOK5[[#This Row],[Alat In]]-TBL_STOK5[[#This Row],[Alat Out]]</f>
        <v>#REF!</v>
      </c>
      <c r="J70" s="73"/>
      <c r="K70" s="70"/>
    </row>
    <row r="71" spans="1:11" ht="9" hidden="1" customHeight="1">
      <c r="A71" s="63" t="s">
        <v>142</v>
      </c>
      <c r="B71" s="63" t="s">
        <v>143</v>
      </c>
      <c r="C71" s="64" t="s">
        <v>287</v>
      </c>
      <c r="D71" s="64" t="s">
        <v>288</v>
      </c>
      <c r="E71" s="76" t="s">
        <v>185</v>
      </c>
      <c r="F71" s="65"/>
      <c r="G71" s="72" t="e">
        <f>SUMIF([1]!Table13[Kode Barang],TBL_STOK5[[#This Row],[Kode Material]],[1]!Table13[Jumlah])</f>
        <v>#REF!</v>
      </c>
      <c r="H71" s="72" t="e">
        <f>SUMIF([1]!Table134[Kode Barang],TBL_STOK5[[#This Row],[Kode Material]],[1]!Table134[Jumlah])</f>
        <v>#REF!</v>
      </c>
      <c r="I71" s="65" t="e">
        <f>TBL_STOK5[[#This Row],[Stok Alat Awal]]+TBL_STOK5[[#This Row],[Alat In]]-TBL_STOK5[[#This Row],[Alat Out]]</f>
        <v>#REF!</v>
      </c>
      <c r="J71" s="73"/>
      <c r="K71" s="70"/>
    </row>
    <row r="72" spans="1:11" ht="9" hidden="1" customHeight="1">
      <c r="A72" s="63" t="s">
        <v>142</v>
      </c>
      <c r="B72" s="63" t="s">
        <v>143</v>
      </c>
      <c r="C72" s="64" t="s">
        <v>289</v>
      </c>
      <c r="D72" s="64" t="s">
        <v>290</v>
      </c>
      <c r="E72" s="76" t="s">
        <v>185</v>
      </c>
      <c r="F72" s="65"/>
      <c r="G72" s="72" t="e">
        <f>SUMIF([1]!Table13[Kode Barang],TBL_STOK5[[#This Row],[Kode Material]],[1]!Table13[Jumlah])</f>
        <v>#REF!</v>
      </c>
      <c r="H72" s="72" t="e">
        <f>SUMIF([1]!Table134[Kode Barang],TBL_STOK5[[#This Row],[Kode Material]],[1]!Table134[Jumlah])</f>
        <v>#REF!</v>
      </c>
      <c r="I72" s="65" t="e">
        <f>TBL_STOK5[[#This Row],[Stok Alat Awal]]+TBL_STOK5[[#This Row],[Alat In]]-TBL_STOK5[[#This Row],[Alat Out]]</f>
        <v>#REF!</v>
      </c>
      <c r="J72" s="73"/>
      <c r="K72" s="70"/>
    </row>
    <row r="73" spans="1:11" ht="9" hidden="1" customHeight="1">
      <c r="A73" s="63" t="s">
        <v>142</v>
      </c>
      <c r="B73" s="63" t="s">
        <v>143</v>
      </c>
      <c r="C73" s="64" t="s">
        <v>291</v>
      </c>
      <c r="D73" s="64" t="s">
        <v>292</v>
      </c>
      <c r="E73" s="76" t="s">
        <v>185</v>
      </c>
      <c r="F73" s="65"/>
      <c r="G73" s="72" t="e">
        <f>SUMIF([1]!Table13[Kode Barang],TBL_STOK5[[#This Row],[Kode Material]],[1]!Table13[Jumlah])</f>
        <v>#REF!</v>
      </c>
      <c r="H73" s="72" t="e">
        <f>SUMIF([1]!Table134[Kode Barang],TBL_STOK5[[#This Row],[Kode Material]],[1]!Table134[Jumlah])</f>
        <v>#REF!</v>
      </c>
      <c r="I73" s="65" t="e">
        <f>TBL_STOK5[[#This Row],[Stok Alat Awal]]+TBL_STOK5[[#This Row],[Alat In]]-TBL_STOK5[[#This Row],[Alat Out]]</f>
        <v>#REF!</v>
      </c>
      <c r="J73" s="73"/>
      <c r="K73" s="70"/>
    </row>
    <row r="74" spans="1:11" ht="9" hidden="1" customHeight="1">
      <c r="A74" s="63" t="s">
        <v>142</v>
      </c>
      <c r="B74" s="63" t="s">
        <v>143</v>
      </c>
      <c r="C74" s="64" t="s">
        <v>293</v>
      </c>
      <c r="D74" s="64" t="s">
        <v>294</v>
      </c>
      <c r="E74" s="74" t="s">
        <v>148</v>
      </c>
      <c r="F74" s="65"/>
      <c r="G74" s="72" t="e">
        <f>SUMIF([1]!Table13[Kode Barang],TBL_STOK5[[#This Row],[Kode Material]],[1]!Table13[Jumlah])</f>
        <v>#REF!</v>
      </c>
      <c r="H74" s="72" t="e">
        <f>SUMIF([1]!Table134[Kode Barang],TBL_STOK5[[#This Row],[Kode Material]],[1]!Table134[Jumlah])</f>
        <v>#REF!</v>
      </c>
      <c r="I74" s="65" t="e">
        <f>TBL_STOK5[[#This Row],[Stok Alat Awal]]+TBL_STOK5[[#This Row],[Alat In]]-TBL_STOK5[[#This Row],[Alat Out]]</f>
        <v>#REF!</v>
      </c>
      <c r="J74" s="73" t="s">
        <v>295</v>
      </c>
      <c r="K74" s="70"/>
    </row>
    <row r="75" spans="1:11" ht="9" hidden="1" customHeight="1">
      <c r="A75" s="63" t="s">
        <v>142</v>
      </c>
      <c r="B75" s="63" t="s">
        <v>143</v>
      </c>
      <c r="C75" s="64" t="s">
        <v>296</v>
      </c>
      <c r="D75" s="64" t="s">
        <v>297</v>
      </c>
      <c r="E75" s="74" t="s">
        <v>148</v>
      </c>
      <c r="F75" s="65"/>
      <c r="G75" s="72" t="e">
        <f>SUMIF([1]!Table13[Kode Barang],TBL_STOK5[[#This Row],[Kode Material]],[1]!Table13[Jumlah])</f>
        <v>#REF!</v>
      </c>
      <c r="H75" s="72" t="e">
        <f>SUMIF([1]!Table134[Kode Barang],TBL_STOK5[[#This Row],[Kode Material]],[1]!Table134[Jumlah])</f>
        <v>#REF!</v>
      </c>
      <c r="I75" s="65" t="e">
        <f>TBL_STOK5[[#This Row],[Stok Alat Awal]]+TBL_STOK5[[#This Row],[Alat In]]-TBL_STOK5[[#This Row],[Alat Out]]</f>
        <v>#REF!</v>
      </c>
      <c r="J75" s="73" t="s">
        <v>295</v>
      </c>
      <c r="K75" s="70"/>
    </row>
    <row r="76" spans="1:11" ht="35.1" customHeight="1">
      <c r="A76" s="63" t="s">
        <v>1464</v>
      </c>
      <c r="B76" s="63" t="s">
        <v>298</v>
      </c>
      <c r="C76" s="64" t="s">
        <v>1562</v>
      </c>
      <c r="D76" s="64" t="s">
        <v>1563</v>
      </c>
      <c r="E76" s="63" t="s">
        <v>761</v>
      </c>
      <c r="F76" s="65"/>
      <c r="G76" s="72" t="e">
        <f>SUMIF([1]!Table13[Kode Barang],TBL_STOK5[[#This Row],[Kode Material]],[1]!Table13[Jumlah])</f>
        <v>#REF!</v>
      </c>
      <c r="H76" s="72" t="e">
        <f>SUMIF([1]!Table134[Kode Barang],TBL_STOK5[[#This Row],[Kode Material]],[1]!Table134[Jumlah])</f>
        <v>#REF!</v>
      </c>
      <c r="I76" s="65" t="e">
        <f>TBL_STOK5[[#This Row],[Stok Alat Awal]]+TBL_STOK5[[#This Row],[Alat In]]-TBL_STOK5[[#This Row],[Alat Out]]</f>
        <v>#REF!</v>
      </c>
      <c r="J76" s="73" t="s">
        <v>1561</v>
      </c>
      <c r="K76" s="70"/>
    </row>
    <row r="77" spans="1:11" ht="9" hidden="1" customHeight="1">
      <c r="A77" s="63" t="s">
        <v>142</v>
      </c>
      <c r="B77" s="63" t="s">
        <v>143</v>
      </c>
      <c r="C77" s="64" t="s">
        <v>300</v>
      </c>
      <c r="D77" s="64" t="s">
        <v>301</v>
      </c>
      <c r="E77" s="74" t="s">
        <v>148</v>
      </c>
      <c r="F77" s="65"/>
      <c r="G77" s="72" t="e">
        <f>SUMIF([1]!Table13[Kode Barang],TBL_STOK5[[#This Row],[Kode Material]],[1]!Table13[Jumlah])</f>
        <v>#REF!</v>
      </c>
      <c r="H77" s="72" t="e">
        <f>SUMIF([1]!Table134[Kode Barang],TBL_STOK5[[#This Row],[Kode Material]],[1]!Table134[Jumlah])</f>
        <v>#REF!</v>
      </c>
      <c r="I77" s="65" t="e">
        <f>TBL_STOK5[[#This Row],[Stok Alat Awal]]+TBL_STOK5[[#This Row],[Alat In]]-TBL_STOK5[[#This Row],[Alat Out]]</f>
        <v>#REF!</v>
      </c>
      <c r="J77" s="73" t="s">
        <v>295</v>
      </c>
      <c r="K77" s="70"/>
    </row>
    <row r="78" spans="1:11" ht="9" hidden="1" customHeight="1">
      <c r="A78" s="63" t="s">
        <v>142</v>
      </c>
      <c r="B78" s="63" t="s">
        <v>143</v>
      </c>
      <c r="C78" s="64" t="s">
        <v>302</v>
      </c>
      <c r="D78" s="64" t="s">
        <v>303</v>
      </c>
      <c r="E78" s="76" t="s">
        <v>148</v>
      </c>
      <c r="F78" s="65"/>
      <c r="G78" s="72" t="e">
        <f>SUMIF([1]!Table13[Kode Barang],TBL_STOK5[[#This Row],[Kode Material]],[1]!Table13[Jumlah])</f>
        <v>#REF!</v>
      </c>
      <c r="H78" s="72" t="e">
        <f>SUMIF([1]!Table134[Kode Barang],TBL_STOK5[[#This Row],[Kode Material]],[1]!Table134[Jumlah])</f>
        <v>#REF!</v>
      </c>
      <c r="I78" s="65" t="e">
        <f>TBL_STOK5[[#This Row],[Stok Alat Awal]]+TBL_STOK5[[#This Row],[Alat In]]-TBL_STOK5[[#This Row],[Alat Out]]</f>
        <v>#REF!</v>
      </c>
      <c r="J78" s="73"/>
      <c r="K78" s="70"/>
    </row>
    <row r="79" spans="1:11" ht="9" hidden="1" customHeight="1">
      <c r="A79" s="63" t="s">
        <v>142</v>
      </c>
      <c r="B79" s="63" t="s">
        <v>143</v>
      </c>
      <c r="C79" s="64" t="s">
        <v>304</v>
      </c>
      <c r="D79" s="64" t="s">
        <v>305</v>
      </c>
      <c r="E79" s="74" t="s">
        <v>148</v>
      </c>
      <c r="F79" s="65"/>
      <c r="G79" s="72" t="e">
        <f>SUMIF([1]!Table13[Kode Barang],TBL_STOK5[[#This Row],[Kode Material]],[1]!Table13[Jumlah])</f>
        <v>#REF!</v>
      </c>
      <c r="H79" s="72" t="e">
        <f>SUMIF([1]!Table134[Kode Barang],TBL_STOK5[[#This Row],[Kode Material]],[1]!Table134[Jumlah])</f>
        <v>#REF!</v>
      </c>
      <c r="I79" s="65" t="e">
        <f>TBL_STOK5[[#This Row],[Stok Alat Awal]]+TBL_STOK5[[#This Row],[Alat In]]-TBL_STOK5[[#This Row],[Alat Out]]</f>
        <v>#REF!</v>
      </c>
      <c r="J79" s="73" t="s">
        <v>306</v>
      </c>
      <c r="K79" s="70"/>
    </row>
    <row r="80" spans="1:11" ht="9" hidden="1" customHeight="1">
      <c r="A80" s="63" t="s">
        <v>142</v>
      </c>
      <c r="B80" s="63" t="s">
        <v>143</v>
      </c>
      <c r="C80" s="64" t="s">
        <v>307</v>
      </c>
      <c r="D80" s="64" t="s">
        <v>308</v>
      </c>
      <c r="E80" s="74" t="s">
        <v>148</v>
      </c>
      <c r="F80" s="65"/>
      <c r="G80" s="72" t="e">
        <f>SUMIF([1]!Table13[Kode Barang],TBL_STOK5[[#This Row],[Kode Material]],[1]!Table13[Jumlah])</f>
        <v>#REF!</v>
      </c>
      <c r="H80" s="72" t="e">
        <f>SUMIF([1]!Table134[Kode Barang],TBL_STOK5[[#This Row],[Kode Material]],[1]!Table134[Jumlah])</f>
        <v>#REF!</v>
      </c>
      <c r="I80" s="65" t="e">
        <f>TBL_STOK5[[#This Row],[Stok Alat Awal]]+TBL_STOK5[[#This Row],[Alat In]]-TBL_STOK5[[#This Row],[Alat Out]]</f>
        <v>#REF!</v>
      </c>
      <c r="J80" s="73" t="s">
        <v>306</v>
      </c>
      <c r="K80" s="70"/>
    </row>
    <row r="81" spans="1:11" ht="9" hidden="1" customHeight="1">
      <c r="A81" s="63" t="s">
        <v>142</v>
      </c>
      <c r="B81" s="63" t="s">
        <v>143</v>
      </c>
      <c r="C81" s="64" t="s">
        <v>309</v>
      </c>
      <c r="D81" s="64" t="s">
        <v>310</v>
      </c>
      <c r="E81" s="77" t="s">
        <v>148</v>
      </c>
      <c r="F81" s="65"/>
      <c r="G81" s="72" t="e">
        <f>SUMIF([1]!Table13[Kode Barang],TBL_STOK5[[#This Row],[Kode Material]],[1]!Table13[Jumlah])</f>
        <v>#REF!</v>
      </c>
      <c r="H81" s="72" t="e">
        <f>SUMIF([1]!Table134[Kode Barang],TBL_STOK5[[#This Row],[Kode Material]],[1]!Table134[Jumlah])</f>
        <v>#REF!</v>
      </c>
      <c r="I81" s="65" t="e">
        <f>TBL_STOK5[[#This Row],[Stok Alat Awal]]+TBL_STOK5[[#This Row],[Alat In]]-TBL_STOK5[[#This Row],[Alat Out]]</f>
        <v>#REF!</v>
      </c>
      <c r="J81" s="73" t="s">
        <v>311</v>
      </c>
      <c r="K81" s="70"/>
    </row>
    <row r="82" spans="1:11" ht="9" hidden="1" customHeight="1">
      <c r="A82" s="63" t="s">
        <v>142</v>
      </c>
      <c r="B82" s="63" t="s">
        <v>143</v>
      </c>
      <c r="C82" s="64" t="s">
        <v>312</v>
      </c>
      <c r="D82" s="64" t="s">
        <v>313</v>
      </c>
      <c r="E82" s="77" t="s">
        <v>148</v>
      </c>
      <c r="F82" s="65"/>
      <c r="G82" s="72" t="e">
        <f>SUMIF([1]!Table13[Kode Barang],TBL_STOK5[[#This Row],[Kode Material]],[1]!Table13[Jumlah])</f>
        <v>#REF!</v>
      </c>
      <c r="H82" s="72" t="e">
        <f>SUMIF([1]!Table134[Kode Barang],TBL_STOK5[[#This Row],[Kode Material]],[1]!Table134[Jumlah])</f>
        <v>#REF!</v>
      </c>
      <c r="I82" s="65" t="e">
        <f>TBL_STOK5[[#This Row],[Stok Alat Awal]]+TBL_STOK5[[#This Row],[Alat In]]-TBL_STOK5[[#This Row],[Alat Out]]</f>
        <v>#REF!</v>
      </c>
      <c r="J82" s="73" t="s">
        <v>314</v>
      </c>
      <c r="K82" s="70"/>
    </row>
    <row r="83" spans="1:11" ht="9" hidden="1" customHeight="1">
      <c r="A83" s="63" t="s">
        <v>142</v>
      </c>
      <c r="B83" s="63" t="s">
        <v>143</v>
      </c>
      <c r="C83" s="64" t="s">
        <v>315</v>
      </c>
      <c r="D83" s="64" t="s">
        <v>316</v>
      </c>
      <c r="E83" s="77" t="s">
        <v>317</v>
      </c>
      <c r="F83" s="65"/>
      <c r="G83" s="72" t="e">
        <f>SUMIF([1]!Table13[Kode Barang],TBL_STOK5[[#This Row],[Kode Material]],[1]!Table13[Jumlah])</f>
        <v>#REF!</v>
      </c>
      <c r="H83" s="72" t="e">
        <f>SUMIF([1]!Table134[Kode Barang],TBL_STOK5[[#This Row],[Kode Material]],[1]!Table134[Jumlah])</f>
        <v>#REF!</v>
      </c>
      <c r="I83" s="65" t="e">
        <f>TBL_STOK5[[#This Row],[Stok Alat Awal]]+TBL_STOK5[[#This Row],[Alat In]]-TBL_STOK5[[#This Row],[Alat Out]]</f>
        <v>#REF!</v>
      </c>
      <c r="J83" s="73"/>
      <c r="K83" s="70"/>
    </row>
    <row r="84" spans="1:11" ht="9" hidden="1" customHeight="1">
      <c r="A84" s="63" t="s">
        <v>142</v>
      </c>
      <c r="B84" s="63" t="s">
        <v>143</v>
      </c>
      <c r="C84" s="64" t="s">
        <v>318</v>
      </c>
      <c r="D84" s="64" t="s">
        <v>319</v>
      </c>
      <c r="E84" s="76" t="s">
        <v>317</v>
      </c>
      <c r="F84" s="65"/>
      <c r="G84" s="72" t="e">
        <f>SUMIF([1]!Table13[Kode Barang],TBL_STOK5[[#This Row],[Kode Material]],[1]!Table13[Jumlah])</f>
        <v>#REF!</v>
      </c>
      <c r="H84" s="72" t="e">
        <f>SUMIF([1]!Table134[Kode Barang],TBL_STOK5[[#This Row],[Kode Material]],[1]!Table134[Jumlah])</f>
        <v>#REF!</v>
      </c>
      <c r="I84" s="65" t="e">
        <f>TBL_STOK5[[#This Row],[Stok Alat Awal]]+TBL_STOK5[[#This Row],[Alat In]]-TBL_STOK5[[#This Row],[Alat Out]]</f>
        <v>#REF!</v>
      </c>
      <c r="J84" s="73" t="s">
        <v>311</v>
      </c>
      <c r="K84" s="70"/>
    </row>
    <row r="85" spans="1:11" ht="9" hidden="1" customHeight="1">
      <c r="A85" s="63" t="s">
        <v>142</v>
      </c>
      <c r="B85" s="63" t="s">
        <v>143</v>
      </c>
      <c r="C85" s="64" t="s">
        <v>320</v>
      </c>
      <c r="D85" s="64" t="s">
        <v>321</v>
      </c>
      <c r="E85" s="76" t="s">
        <v>317</v>
      </c>
      <c r="F85" s="65"/>
      <c r="G85" s="72" t="e">
        <f>SUMIF([1]!Table13[Kode Barang],TBL_STOK5[[#This Row],[Kode Material]],[1]!Table13[Jumlah])</f>
        <v>#REF!</v>
      </c>
      <c r="H85" s="72" t="e">
        <f>SUMIF([1]!Table134[Kode Barang],TBL_STOK5[[#This Row],[Kode Material]],[1]!Table134[Jumlah])</f>
        <v>#REF!</v>
      </c>
      <c r="I85" s="65" t="e">
        <f>TBL_STOK5[[#This Row],[Stok Alat Awal]]+TBL_STOK5[[#This Row],[Alat In]]-TBL_STOK5[[#This Row],[Alat Out]]</f>
        <v>#REF!</v>
      </c>
      <c r="J85" s="73" t="s">
        <v>311</v>
      </c>
      <c r="K85" s="70"/>
    </row>
    <row r="86" spans="1:11" ht="9" hidden="1" customHeight="1">
      <c r="A86" s="63" t="s">
        <v>142</v>
      </c>
      <c r="B86" s="63" t="s">
        <v>143</v>
      </c>
      <c r="C86" s="64" t="s">
        <v>322</v>
      </c>
      <c r="D86" s="64" t="s">
        <v>323</v>
      </c>
      <c r="E86" s="76" t="s">
        <v>317</v>
      </c>
      <c r="F86" s="65"/>
      <c r="G86" s="72" t="e">
        <f>SUMIF([1]!Table13[Kode Barang],TBL_STOK5[[#This Row],[Kode Material]],[1]!Table13[Jumlah])</f>
        <v>#REF!</v>
      </c>
      <c r="H86" s="72" t="e">
        <f>SUMIF([1]!Table134[Kode Barang],TBL_STOK5[[#This Row],[Kode Material]],[1]!Table134[Jumlah])</f>
        <v>#REF!</v>
      </c>
      <c r="I86" s="65" t="e">
        <f>TBL_STOK5[[#This Row],[Stok Alat Awal]]+TBL_STOK5[[#This Row],[Alat In]]-TBL_STOK5[[#This Row],[Alat Out]]</f>
        <v>#REF!</v>
      </c>
      <c r="J86" s="73" t="s">
        <v>311</v>
      </c>
      <c r="K86" s="70"/>
    </row>
    <row r="87" spans="1:11" ht="9" hidden="1" customHeight="1">
      <c r="A87" s="63" t="s">
        <v>142</v>
      </c>
      <c r="B87" s="63" t="s">
        <v>143</v>
      </c>
      <c r="C87" s="64" t="s">
        <v>324</v>
      </c>
      <c r="D87" s="64" t="s">
        <v>325</v>
      </c>
      <c r="E87" s="76" t="s">
        <v>317</v>
      </c>
      <c r="F87" s="65"/>
      <c r="G87" s="66" t="e">
        <f>SUMIF([1]!Table13[Kode Barang],TBL_STOK5[[#This Row],[Kode Material]],[1]!Table13[Jumlah])</f>
        <v>#REF!</v>
      </c>
      <c r="H87" s="66" t="e">
        <f>SUMIF([1]!Table134[Kode Barang],TBL_STOK5[[#This Row],[Kode Material]],[1]!Table134[Jumlah])</f>
        <v>#REF!</v>
      </c>
      <c r="I87" s="65" t="e">
        <f>TBL_STOK5[[#This Row],[Stok Alat Awal]]+TBL_STOK5[[#This Row],[Alat In]]-TBL_STOK5[[#This Row],[Alat Out]]</f>
        <v>#REF!</v>
      </c>
      <c r="J87" s="73" t="s">
        <v>171</v>
      </c>
      <c r="K87" s="70"/>
    </row>
    <row r="88" spans="1:11" ht="9" hidden="1" customHeight="1">
      <c r="A88" s="63" t="s">
        <v>142</v>
      </c>
      <c r="B88" s="63" t="s">
        <v>143</v>
      </c>
      <c r="C88" s="64" t="s">
        <v>326</v>
      </c>
      <c r="D88" s="64" t="s">
        <v>327</v>
      </c>
      <c r="E88" s="74" t="s">
        <v>148</v>
      </c>
      <c r="F88" s="65"/>
      <c r="G88" s="72" t="e">
        <f>SUMIF([1]!Table13[Kode Barang],TBL_STOK5[[#This Row],[Kode Material]],[1]!Table13[Jumlah])</f>
        <v>#REF!</v>
      </c>
      <c r="H88" s="72" t="e">
        <f>SUMIF([1]!Table134[Kode Barang],TBL_STOK5[[#This Row],[Kode Material]],[1]!Table134[Jumlah])</f>
        <v>#REF!</v>
      </c>
      <c r="I88" s="65" t="e">
        <f>TBL_STOK5[[#This Row],[Stok Alat Awal]]+TBL_STOK5[[#This Row],[Alat In]]-TBL_STOK5[[#This Row],[Alat Out]]</f>
        <v>#REF!</v>
      </c>
      <c r="J88" s="73" t="s">
        <v>328</v>
      </c>
      <c r="K88" s="70"/>
    </row>
    <row r="89" spans="1:11" ht="9" hidden="1" customHeight="1">
      <c r="A89" s="63" t="s">
        <v>142</v>
      </c>
      <c r="B89" s="63" t="s">
        <v>143</v>
      </c>
      <c r="C89" s="64" t="s">
        <v>329</v>
      </c>
      <c r="D89" s="64" t="s">
        <v>330</v>
      </c>
      <c r="E89" s="76" t="s">
        <v>317</v>
      </c>
      <c r="F89" s="65"/>
      <c r="G89" s="72" t="e">
        <f>SUMIF([1]!Table13[Kode Barang],TBL_STOK5[[#This Row],[Kode Material]],[1]!Table13[Jumlah])</f>
        <v>#REF!</v>
      </c>
      <c r="H89" s="72" t="e">
        <f>SUMIF([1]!Table134[Kode Barang],TBL_STOK5[[#This Row],[Kode Material]],[1]!Table134[Jumlah])</f>
        <v>#REF!</v>
      </c>
      <c r="I89" s="65" t="e">
        <f>TBL_STOK5[[#This Row],[Stok Alat Awal]]+TBL_STOK5[[#This Row],[Alat In]]-TBL_STOK5[[#This Row],[Alat Out]]</f>
        <v>#REF!</v>
      </c>
      <c r="J89" s="73" t="s">
        <v>311</v>
      </c>
      <c r="K89" s="70"/>
    </row>
    <row r="90" spans="1:11" ht="9" hidden="1" customHeight="1">
      <c r="A90" s="63" t="s">
        <v>142</v>
      </c>
      <c r="B90" s="63" t="s">
        <v>143</v>
      </c>
      <c r="C90" s="64" t="s">
        <v>331</v>
      </c>
      <c r="D90" s="64" t="s">
        <v>332</v>
      </c>
      <c r="E90" s="76" t="s">
        <v>148</v>
      </c>
      <c r="F90" s="65"/>
      <c r="G90" s="72" t="e">
        <f>SUMIF([1]!Table13[Kode Barang],TBL_STOK5[[#This Row],[Kode Material]],[1]!Table13[Jumlah])</f>
        <v>#REF!</v>
      </c>
      <c r="H90" s="72" t="e">
        <f>SUMIF([1]!Table134[Kode Barang],TBL_STOK5[[#This Row],[Kode Material]],[1]!Table134[Jumlah])</f>
        <v>#REF!</v>
      </c>
      <c r="I90" s="65" t="e">
        <f>TBL_STOK5[[#This Row],[Stok Alat Awal]]+TBL_STOK5[[#This Row],[Alat In]]-TBL_STOK5[[#This Row],[Alat Out]]</f>
        <v>#REF!</v>
      </c>
      <c r="J90" s="73" t="s">
        <v>295</v>
      </c>
      <c r="K90" s="70"/>
    </row>
    <row r="91" spans="1:11" ht="9" hidden="1" customHeight="1">
      <c r="A91" s="63" t="s">
        <v>142</v>
      </c>
      <c r="B91" s="63" t="s">
        <v>143</v>
      </c>
      <c r="C91" s="64" t="s">
        <v>333</v>
      </c>
      <c r="D91" s="64" t="s">
        <v>334</v>
      </c>
      <c r="E91" s="76" t="s">
        <v>148</v>
      </c>
      <c r="F91" s="65"/>
      <c r="G91" s="72" t="e">
        <f>SUMIF([1]!Table13[Kode Barang],TBL_STOK5[[#This Row],[Kode Material]],[1]!Table13[Jumlah])</f>
        <v>#REF!</v>
      </c>
      <c r="H91" s="72" t="e">
        <f>SUMIF([1]!Table134[Kode Barang],TBL_STOK5[[#This Row],[Kode Material]],[1]!Table134[Jumlah])</f>
        <v>#REF!</v>
      </c>
      <c r="I91" s="65" t="e">
        <f>TBL_STOK5[[#This Row],[Stok Alat Awal]]+TBL_STOK5[[#This Row],[Alat In]]-TBL_STOK5[[#This Row],[Alat Out]]</f>
        <v>#REF!</v>
      </c>
      <c r="J91" s="73"/>
      <c r="K91" s="70"/>
    </row>
    <row r="92" spans="1:11" ht="9" hidden="1" customHeight="1">
      <c r="A92" s="63" t="s">
        <v>142</v>
      </c>
      <c r="B92" s="63" t="s">
        <v>143</v>
      </c>
      <c r="C92" s="64" t="s">
        <v>335</v>
      </c>
      <c r="D92" s="64" t="s">
        <v>336</v>
      </c>
      <c r="E92" s="67" t="s">
        <v>148</v>
      </c>
      <c r="F92" s="65"/>
      <c r="G92" s="72" t="e">
        <f>SUMIF([1]!Table13[Kode Barang],TBL_STOK5[[#This Row],[Kode Material]],[1]!Table13[Jumlah])</f>
        <v>#REF!</v>
      </c>
      <c r="H92" s="72" t="e">
        <f>SUMIF([1]!Table134[Kode Barang],TBL_STOK5[[#This Row],[Kode Material]],[1]!Table134[Jumlah])</f>
        <v>#REF!</v>
      </c>
      <c r="I92" s="65" t="e">
        <f>TBL_STOK5[[#This Row],[Stok Alat Awal]]+TBL_STOK5[[#This Row],[Alat In]]-TBL_STOK5[[#This Row],[Alat Out]]</f>
        <v>#REF!</v>
      </c>
      <c r="J92" s="73" t="s">
        <v>337</v>
      </c>
      <c r="K92" s="70"/>
    </row>
    <row r="93" spans="1:11" ht="9" hidden="1" customHeight="1">
      <c r="A93" s="63" t="s">
        <v>142</v>
      </c>
      <c r="B93" s="63" t="s">
        <v>143</v>
      </c>
      <c r="C93" s="64" t="s">
        <v>338</v>
      </c>
      <c r="D93" s="64" t="s">
        <v>339</v>
      </c>
      <c r="E93" s="67" t="s">
        <v>148</v>
      </c>
      <c r="F93" s="65"/>
      <c r="G93" s="66" t="e">
        <f>SUMIF([1]!Table13[Kode Barang],TBL_STOK5[[#This Row],[Kode Material]],[1]!Table13[Jumlah])</f>
        <v>#REF!</v>
      </c>
      <c r="H93" s="72" t="e">
        <f>SUMIF([1]!Table134[Kode Barang],TBL_STOK5[[#This Row],[Kode Material]],[1]!Table134[Jumlah])</f>
        <v>#REF!</v>
      </c>
      <c r="I93" s="65" t="e">
        <f>TBL_STOK5[[#This Row],[Stok Alat Awal]]+TBL_STOK5[[#This Row],[Alat In]]-TBL_STOK5[[#This Row],[Alat Out]]</f>
        <v>#REF!</v>
      </c>
      <c r="J93" s="73" t="s">
        <v>212</v>
      </c>
      <c r="K93" s="70"/>
    </row>
    <row r="94" spans="1:11" ht="9" hidden="1" customHeight="1">
      <c r="A94" s="63" t="s">
        <v>142</v>
      </c>
      <c r="B94" s="63" t="s">
        <v>143</v>
      </c>
      <c r="C94" s="64" t="s">
        <v>340</v>
      </c>
      <c r="D94" s="64" t="s">
        <v>341</v>
      </c>
      <c r="E94" s="67" t="s">
        <v>148</v>
      </c>
      <c r="F94" s="65"/>
      <c r="G94" s="72" t="e">
        <f>SUMIF([1]!Table13[Kode Barang],TBL_STOK5[[#This Row],[Kode Material]],[1]!Table13[Jumlah])</f>
        <v>#REF!</v>
      </c>
      <c r="H94" s="72" t="e">
        <f>SUMIF([1]!Table134[Kode Barang],TBL_STOK5[[#This Row],[Kode Material]],[1]!Table134[Jumlah])</f>
        <v>#REF!</v>
      </c>
      <c r="I94" s="65" t="e">
        <f>TBL_STOK5[[#This Row],[Stok Alat Awal]]+TBL_STOK5[[#This Row],[Alat In]]-TBL_STOK5[[#This Row],[Alat Out]]</f>
        <v>#REF!</v>
      </c>
      <c r="J94" s="73" t="s">
        <v>212</v>
      </c>
      <c r="K94" s="70"/>
    </row>
    <row r="95" spans="1:11" ht="9" hidden="1" customHeight="1">
      <c r="A95" s="63" t="s">
        <v>142</v>
      </c>
      <c r="B95" s="63" t="s">
        <v>143</v>
      </c>
      <c r="C95" s="64" t="s">
        <v>342</v>
      </c>
      <c r="D95" s="64" t="s">
        <v>343</v>
      </c>
      <c r="E95" s="67" t="s">
        <v>148</v>
      </c>
      <c r="F95" s="65"/>
      <c r="G95" s="72" t="e">
        <f>SUMIF([1]!Table13[Kode Barang],TBL_STOK5[[#This Row],[Kode Material]],[1]!Table13[Jumlah])</f>
        <v>#REF!</v>
      </c>
      <c r="H95" s="72" t="e">
        <f>SUMIF([1]!Table134[Kode Barang],TBL_STOK5[[#This Row],[Kode Material]],[1]!Table134[Jumlah])</f>
        <v>#REF!</v>
      </c>
      <c r="I95" s="65" t="e">
        <f>TBL_STOK5[[#This Row],[Stok Alat Awal]]+TBL_STOK5[[#This Row],[Alat In]]-TBL_STOK5[[#This Row],[Alat Out]]</f>
        <v>#REF!</v>
      </c>
      <c r="J95" s="73" t="s">
        <v>174</v>
      </c>
      <c r="K95" s="70"/>
    </row>
    <row r="96" spans="1:11" ht="9" hidden="1" customHeight="1">
      <c r="A96" s="63" t="s">
        <v>142</v>
      </c>
      <c r="B96" s="63" t="s">
        <v>143</v>
      </c>
      <c r="C96" s="64" t="s">
        <v>344</v>
      </c>
      <c r="D96" s="64" t="s">
        <v>345</v>
      </c>
      <c r="E96" s="67" t="s">
        <v>148</v>
      </c>
      <c r="F96" s="65"/>
      <c r="G96" s="72" t="e">
        <f>SUMIF([1]!Table13[Kode Barang],TBL_STOK5[[#This Row],[Kode Material]],[1]!Table13[Jumlah])</f>
        <v>#REF!</v>
      </c>
      <c r="H96" s="72" t="e">
        <f>SUMIF([1]!Table134[Kode Barang],TBL_STOK5[[#This Row],[Kode Material]],[1]!Table134[Jumlah])</f>
        <v>#REF!</v>
      </c>
      <c r="I96" s="65" t="e">
        <f>TBL_STOK5[[#This Row],[Stok Alat Awal]]+TBL_STOK5[[#This Row],[Alat In]]-TBL_STOK5[[#This Row],[Alat Out]]</f>
        <v>#REF!</v>
      </c>
      <c r="J96" s="73"/>
      <c r="K96" s="70"/>
    </row>
    <row r="97" spans="1:11" ht="9" hidden="1" customHeight="1">
      <c r="A97" s="63" t="s">
        <v>142</v>
      </c>
      <c r="B97" s="63" t="s">
        <v>143</v>
      </c>
      <c r="C97" s="64" t="s">
        <v>346</v>
      </c>
      <c r="D97" s="64" t="s">
        <v>347</v>
      </c>
      <c r="E97" s="67" t="s">
        <v>148</v>
      </c>
      <c r="F97" s="65"/>
      <c r="G97" s="72" t="e">
        <f>SUMIF([1]!Table13[Kode Barang],TBL_STOK5[[#This Row],[Kode Material]],[1]!Table13[Jumlah])</f>
        <v>#REF!</v>
      </c>
      <c r="H97" s="72" t="e">
        <f>SUMIF([1]!Table134[Kode Barang],TBL_STOK5[[#This Row],[Kode Material]],[1]!Table134[Jumlah])</f>
        <v>#REF!</v>
      </c>
      <c r="I97" s="65" t="e">
        <f>TBL_STOK5[[#This Row],[Stok Alat Awal]]+TBL_STOK5[[#This Row],[Alat In]]-TBL_STOK5[[#This Row],[Alat Out]]</f>
        <v>#REF!</v>
      </c>
      <c r="J97" s="73" t="s">
        <v>212</v>
      </c>
      <c r="K97" s="70"/>
    </row>
    <row r="98" spans="1:11" ht="9" hidden="1" customHeight="1">
      <c r="A98" s="63" t="s">
        <v>142</v>
      </c>
      <c r="B98" s="63" t="s">
        <v>143</v>
      </c>
      <c r="C98" s="64" t="s">
        <v>348</v>
      </c>
      <c r="D98" s="64" t="s">
        <v>349</v>
      </c>
      <c r="E98" s="67" t="s">
        <v>148</v>
      </c>
      <c r="F98" s="65"/>
      <c r="G98" s="72" t="e">
        <f>SUMIF([1]!Table13[Kode Barang],TBL_STOK5[[#This Row],[Kode Material]],[1]!Table13[Jumlah])</f>
        <v>#REF!</v>
      </c>
      <c r="H98" s="72" t="e">
        <f>SUMIF([1]!Table134[Kode Barang],TBL_STOK5[[#This Row],[Kode Material]],[1]!Table134[Jumlah])</f>
        <v>#REF!</v>
      </c>
      <c r="I98" s="65" t="e">
        <f>TBL_STOK5[[#This Row],[Stok Alat Awal]]+TBL_STOK5[[#This Row],[Alat In]]-TBL_STOK5[[#This Row],[Alat Out]]</f>
        <v>#REF!</v>
      </c>
      <c r="J98" s="73" t="s">
        <v>212</v>
      </c>
      <c r="K98" s="70"/>
    </row>
    <row r="99" spans="1:11" ht="9" hidden="1" customHeight="1">
      <c r="A99" s="63" t="s">
        <v>142</v>
      </c>
      <c r="B99" s="63" t="s">
        <v>143</v>
      </c>
      <c r="C99" s="64" t="s">
        <v>350</v>
      </c>
      <c r="D99" s="64" t="s">
        <v>351</v>
      </c>
      <c r="E99" s="67" t="s">
        <v>148</v>
      </c>
      <c r="F99" s="65"/>
      <c r="G99" s="72" t="e">
        <f>SUMIF([1]!Table13[Kode Barang],TBL_STOK5[[#This Row],[Kode Material]],[1]!Table13[Jumlah])</f>
        <v>#REF!</v>
      </c>
      <c r="H99" s="72" t="e">
        <f>SUMIF([1]!Table134[Kode Barang],TBL_STOK5[[#This Row],[Kode Material]],[1]!Table134[Jumlah])</f>
        <v>#REF!</v>
      </c>
      <c r="I99" s="65" t="e">
        <f>TBL_STOK5[[#This Row],[Stok Alat Awal]]+TBL_STOK5[[#This Row],[Alat In]]-TBL_STOK5[[#This Row],[Alat Out]]</f>
        <v>#REF!</v>
      </c>
      <c r="J99" s="73"/>
      <c r="K99" s="70"/>
    </row>
    <row r="100" spans="1:11" ht="9" hidden="1" customHeight="1">
      <c r="A100" s="63" t="s">
        <v>142</v>
      </c>
      <c r="B100" s="63" t="s">
        <v>143</v>
      </c>
      <c r="C100" s="64" t="s">
        <v>352</v>
      </c>
      <c r="D100" s="64" t="s">
        <v>353</v>
      </c>
      <c r="E100" s="67" t="s">
        <v>148</v>
      </c>
      <c r="F100" s="65"/>
      <c r="G100" s="72" t="e">
        <f>SUMIF([1]!Table13[Kode Barang],TBL_STOK5[[#This Row],[Kode Material]],[1]!Table13[Jumlah])</f>
        <v>#REF!</v>
      </c>
      <c r="H100" s="72" t="e">
        <f>SUMIF([1]!Table134[Kode Barang],TBL_STOK5[[#This Row],[Kode Material]],[1]!Table134[Jumlah])</f>
        <v>#REF!</v>
      </c>
      <c r="I100" s="65" t="e">
        <f>TBL_STOK5[[#This Row],[Stok Alat Awal]]+TBL_STOK5[[#This Row],[Alat In]]-TBL_STOK5[[#This Row],[Alat Out]]</f>
        <v>#REF!</v>
      </c>
      <c r="J100" s="73" t="s">
        <v>174</v>
      </c>
      <c r="K100" s="70"/>
    </row>
    <row r="101" spans="1:11" ht="9" hidden="1" customHeight="1">
      <c r="A101" s="63" t="s">
        <v>142</v>
      </c>
      <c r="B101" s="63" t="s">
        <v>143</v>
      </c>
      <c r="C101" s="64" t="s">
        <v>354</v>
      </c>
      <c r="D101" s="64" t="s">
        <v>355</v>
      </c>
      <c r="E101" s="67" t="s">
        <v>148</v>
      </c>
      <c r="F101" s="65"/>
      <c r="G101" s="72" t="e">
        <f>SUMIF([1]!Table13[Kode Barang],TBL_STOK5[[#This Row],[Kode Material]],[1]!Table13[Jumlah])</f>
        <v>#REF!</v>
      </c>
      <c r="H101" s="72" t="e">
        <f>SUMIF([1]!Table134[Kode Barang],TBL_STOK5[[#This Row],[Kode Material]],[1]!Table134[Jumlah])</f>
        <v>#REF!</v>
      </c>
      <c r="I101" s="65" t="e">
        <f>TBL_STOK5[[#This Row],[Stok Alat Awal]]+TBL_STOK5[[#This Row],[Alat In]]-TBL_STOK5[[#This Row],[Alat Out]]</f>
        <v>#REF!</v>
      </c>
      <c r="J101" s="73" t="s">
        <v>171</v>
      </c>
      <c r="K101" s="70"/>
    </row>
    <row r="102" spans="1:11" ht="9" hidden="1" customHeight="1">
      <c r="A102" s="63" t="s">
        <v>142</v>
      </c>
      <c r="B102" s="63" t="s">
        <v>143</v>
      </c>
      <c r="C102" s="64" t="s">
        <v>356</v>
      </c>
      <c r="D102" s="64" t="s">
        <v>357</v>
      </c>
      <c r="E102" s="67" t="s">
        <v>148</v>
      </c>
      <c r="F102" s="65"/>
      <c r="G102" s="72" t="e">
        <f>SUMIF([1]!Table13[Kode Barang],TBL_STOK5[[#This Row],[Kode Material]],[1]!Table13[Jumlah])</f>
        <v>#REF!</v>
      </c>
      <c r="H102" s="72" t="e">
        <f>SUMIF([1]!Table134[Kode Barang],TBL_STOK5[[#This Row],[Kode Material]],[1]!Table134[Jumlah])</f>
        <v>#REF!</v>
      </c>
      <c r="I102" s="65" t="e">
        <f>TBL_STOK5[[#This Row],[Stok Alat Awal]]+TBL_STOK5[[#This Row],[Alat In]]-TBL_STOK5[[#This Row],[Alat Out]]</f>
        <v>#REF!</v>
      </c>
      <c r="J102" s="73" t="s">
        <v>171</v>
      </c>
      <c r="K102" s="70"/>
    </row>
    <row r="103" spans="1:11" ht="9" hidden="1" customHeight="1">
      <c r="A103" s="63" t="s">
        <v>142</v>
      </c>
      <c r="B103" s="63" t="s">
        <v>143</v>
      </c>
      <c r="C103" s="64" t="s">
        <v>358</v>
      </c>
      <c r="D103" s="64" t="s">
        <v>359</v>
      </c>
      <c r="E103" s="67" t="s">
        <v>148</v>
      </c>
      <c r="F103" s="65"/>
      <c r="G103" s="72" t="e">
        <f>SUMIF([1]!Table13[Kode Barang],TBL_STOK5[[#This Row],[Kode Material]],[1]!Table13[Jumlah])</f>
        <v>#REF!</v>
      </c>
      <c r="H103" s="72" t="e">
        <f>SUMIF([1]!Table134[Kode Barang],TBL_STOK5[[#This Row],[Kode Material]],[1]!Table134[Jumlah])</f>
        <v>#REF!</v>
      </c>
      <c r="I103" s="65" t="e">
        <f>TBL_STOK5[[#This Row],[Stok Alat Awal]]+TBL_STOK5[[#This Row],[Alat In]]-TBL_STOK5[[#This Row],[Alat Out]]</f>
        <v>#REF!</v>
      </c>
      <c r="J103" s="73"/>
      <c r="K103" s="70"/>
    </row>
    <row r="104" spans="1:11" ht="9" hidden="1" customHeight="1">
      <c r="A104" s="63" t="s">
        <v>142</v>
      </c>
      <c r="B104" s="63" t="s">
        <v>143</v>
      </c>
      <c r="C104" s="64" t="s">
        <v>360</v>
      </c>
      <c r="D104" s="64" t="s">
        <v>361</v>
      </c>
      <c r="E104" s="67" t="s">
        <v>148</v>
      </c>
      <c r="F104" s="65"/>
      <c r="G104" s="72" t="e">
        <f>SUMIF([1]!Table13[Kode Barang],TBL_STOK5[[#This Row],[Kode Material]],[1]!Table13[Jumlah])</f>
        <v>#REF!</v>
      </c>
      <c r="H104" s="72" t="e">
        <f>SUMIF([1]!Table134[Kode Barang],TBL_STOK5[[#This Row],[Kode Material]],[1]!Table134[Jumlah])</f>
        <v>#REF!</v>
      </c>
      <c r="I104" s="65" t="e">
        <f>TBL_STOK5[[#This Row],[Stok Alat Awal]]+TBL_STOK5[[#This Row],[Alat In]]-TBL_STOK5[[#This Row],[Alat Out]]</f>
        <v>#REF!</v>
      </c>
      <c r="J104" s="73" t="s">
        <v>171</v>
      </c>
      <c r="K104" s="70"/>
    </row>
    <row r="105" spans="1:11" ht="9" hidden="1" customHeight="1">
      <c r="A105" s="63" t="s">
        <v>142</v>
      </c>
      <c r="B105" s="63" t="s">
        <v>143</v>
      </c>
      <c r="C105" s="64" t="s">
        <v>362</v>
      </c>
      <c r="D105" s="64" t="s">
        <v>363</v>
      </c>
      <c r="E105" s="67" t="s">
        <v>364</v>
      </c>
      <c r="F105" s="65"/>
      <c r="G105" s="66" t="e">
        <f>SUMIF([1]!Table13[Kode Barang],TBL_STOK5[[#This Row],[Kode Material]],[1]!Table13[Jumlah])</f>
        <v>#REF!</v>
      </c>
      <c r="H105" s="66" t="e">
        <f>SUMIF([1]!Table134[Kode Barang],TBL_STOK5[[#This Row],[Kode Material]],[1]!Table134[Jumlah])</f>
        <v>#REF!</v>
      </c>
      <c r="I105" s="65" t="e">
        <f>TBL_STOK5[[#This Row],[Stok Alat Awal]]+TBL_STOK5[[#This Row],[Alat In]]-TBL_STOK5[[#This Row],[Alat Out]]</f>
        <v>#REF!</v>
      </c>
      <c r="J105" s="73" t="s">
        <v>171</v>
      </c>
      <c r="K105" s="70"/>
    </row>
    <row r="106" spans="1:11" ht="9" hidden="1" customHeight="1">
      <c r="A106" s="63" t="s">
        <v>142</v>
      </c>
      <c r="B106" s="63" t="s">
        <v>143</v>
      </c>
      <c r="C106" s="64" t="s">
        <v>365</v>
      </c>
      <c r="D106" s="64" t="s">
        <v>366</v>
      </c>
      <c r="E106" s="67" t="s">
        <v>364</v>
      </c>
      <c r="F106" s="65"/>
      <c r="G106" s="65" t="e">
        <f>SUMIF([1]!Table13[Kode Barang],TBL_STOK5[[#This Row],[Kode Material]],[1]!Table13[Jumlah])</f>
        <v>#REF!</v>
      </c>
      <c r="H106" s="65" t="e">
        <f>SUMIF([1]!Table134[Kode Barang],TBL_STOK5[[#This Row],[Kode Material]],[1]!Table134[Jumlah])</f>
        <v>#REF!</v>
      </c>
      <c r="I106" s="65" t="e">
        <f>TBL_STOK5[[#This Row],[Stok Alat Awal]]+TBL_STOK5[[#This Row],[Alat In]]-TBL_STOK5[[#This Row],[Alat Out]]</f>
        <v>#REF!</v>
      </c>
      <c r="J106" s="73" t="s">
        <v>171</v>
      </c>
      <c r="K106" s="86"/>
    </row>
    <row r="107" spans="1:11" ht="9" hidden="1" customHeight="1">
      <c r="A107" s="63" t="s">
        <v>142</v>
      </c>
      <c r="B107" s="63" t="s">
        <v>143</v>
      </c>
      <c r="C107" s="64" t="s">
        <v>367</v>
      </c>
      <c r="D107" s="64" t="s">
        <v>368</v>
      </c>
      <c r="E107" s="67" t="s">
        <v>148</v>
      </c>
      <c r="F107" s="65"/>
      <c r="G107" s="72" t="e">
        <f>SUMIF([1]!Table13[Kode Barang],TBL_STOK5[[#This Row],[Kode Material]],[1]!Table13[Jumlah])</f>
        <v>#REF!</v>
      </c>
      <c r="H107" s="72" t="e">
        <f>SUMIF([1]!Table134[Kode Barang],TBL_STOK5[[#This Row],[Kode Material]],[1]!Table134[Jumlah])</f>
        <v>#REF!</v>
      </c>
      <c r="I107" s="65" t="e">
        <f>TBL_STOK5[[#This Row],[Stok Alat Awal]]+TBL_STOK5[[#This Row],[Alat In]]-TBL_STOK5[[#This Row],[Alat Out]]</f>
        <v>#REF!</v>
      </c>
      <c r="J107" s="73" t="s">
        <v>247</v>
      </c>
      <c r="K107" s="70"/>
    </row>
    <row r="108" spans="1:11" ht="9" hidden="1" customHeight="1">
      <c r="A108" s="63" t="s">
        <v>142</v>
      </c>
      <c r="B108" s="63" t="s">
        <v>143</v>
      </c>
      <c r="C108" s="64" t="s">
        <v>369</v>
      </c>
      <c r="D108" s="64" t="s">
        <v>370</v>
      </c>
      <c r="E108" s="67" t="s">
        <v>148</v>
      </c>
      <c r="F108" s="65"/>
      <c r="G108" s="72" t="e">
        <f>SUMIF([1]!Table13[Kode Barang],TBL_STOK5[[#This Row],[Kode Material]],[1]!Table13[Jumlah])</f>
        <v>#REF!</v>
      </c>
      <c r="H108" s="72" t="e">
        <f>SUMIF([1]!Table134[Kode Barang],TBL_STOK5[[#This Row],[Kode Material]],[1]!Table134[Jumlah])</f>
        <v>#REF!</v>
      </c>
      <c r="I108" s="65" t="e">
        <f>TBL_STOK5[[#This Row],[Stok Alat Awal]]+TBL_STOK5[[#This Row],[Alat In]]-TBL_STOK5[[#This Row],[Alat Out]]</f>
        <v>#REF!</v>
      </c>
      <c r="J108" s="73" t="s">
        <v>247</v>
      </c>
      <c r="K108" s="70"/>
    </row>
    <row r="109" spans="1:11" ht="9" hidden="1" customHeight="1">
      <c r="A109" s="63" t="s">
        <v>142</v>
      </c>
      <c r="B109" s="63" t="s">
        <v>143</v>
      </c>
      <c r="C109" s="64" t="s">
        <v>371</v>
      </c>
      <c r="D109" s="64" t="s">
        <v>372</v>
      </c>
      <c r="E109" s="78" t="s">
        <v>148</v>
      </c>
      <c r="F109" s="65"/>
      <c r="G109" s="72" t="e">
        <f>SUMIF([1]!Table13[Kode Barang],TBL_STOK5[[#This Row],[Kode Material]],[1]!Table13[Jumlah])</f>
        <v>#REF!</v>
      </c>
      <c r="H109" s="72" t="e">
        <f>SUMIF([1]!Table134[Kode Barang],TBL_STOK5[[#This Row],[Kode Material]],[1]!Table134[Jumlah])</f>
        <v>#REF!</v>
      </c>
      <c r="I109" s="65" t="e">
        <f>TBL_STOK5[[#This Row],[Stok Alat Awal]]+TBL_STOK5[[#This Row],[Alat In]]-TBL_STOK5[[#This Row],[Alat Out]]</f>
        <v>#REF!</v>
      </c>
      <c r="J109" s="73" t="s">
        <v>247</v>
      </c>
      <c r="K109" s="70"/>
    </row>
    <row r="110" spans="1:11" ht="9" hidden="1" customHeight="1">
      <c r="A110" s="63" t="s">
        <v>142</v>
      </c>
      <c r="B110" s="63" t="s">
        <v>143</v>
      </c>
      <c r="C110" s="64" t="s">
        <v>373</v>
      </c>
      <c r="D110" s="64" t="s">
        <v>374</v>
      </c>
      <c r="E110" s="78" t="s">
        <v>148</v>
      </c>
      <c r="F110" s="65"/>
      <c r="G110" s="72" t="e">
        <f>SUMIF([1]!Table13[Kode Barang],TBL_STOK5[[#This Row],[Kode Material]],[1]!Table13[Jumlah])</f>
        <v>#REF!</v>
      </c>
      <c r="H110" s="72" t="e">
        <f>SUMIF([1]!Table134[Kode Barang],TBL_STOK5[[#This Row],[Kode Material]],[1]!Table134[Jumlah])</f>
        <v>#REF!</v>
      </c>
      <c r="I110" s="65" t="e">
        <f>TBL_STOK5[[#This Row],[Stok Alat Awal]]+TBL_STOK5[[#This Row],[Alat In]]-TBL_STOK5[[#This Row],[Alat Out]]</f>
        <v>#REF!</v>
      </c>
      <c r="J110" s="73" t="s">
        <v>174</v>
      </c>
      <c r="K110" s="70"/>
    </row>
    <row r="111" spans="1:11" ht="9" hidden="1" customHeight="1">
      <c r="A111" s="63" t="s">
        <v>142</v>
      </c>
      <c r="B111" s="63" t="s">
        <v>143</v>
      </c>
      <c r="C111" s="64" t="s">
        <v>375</v>
      </c>
      <c r="D111" s="64" t="s">
        <v>376</v>
      </c>
      <c r="E111" s="78" t="s">
        <v>148</v>
      </c>
      <c r="F111" s="72"/>
      <c r="G111" s="72" t="e">
        <f>SUMIF([1]!Table13[Kode Barang],TBL_STOK5[[#This Row],[Kode Material]],[1]!Table13[Jumlah])</f>
        <v>#REF!</v>
      </c>
      <c r="H111" s="72" t="e">
        <f>SUMIF([1]!Table134[Kode Barang],TBL_STOK5[[#This Row],[Kode Material]],[1]!Table134[Jumlah])</f>
        <v>#REF!</v>
      </c>
      <c r="I111" s="65" t="e">
        <f>TBL_STOK5[[#This Row],[Stok Alat Awal]]+TBL_STOK5[[#This Row],[Alat In]]-TBL_STOK5[[#This Row],[Alat Out]]</f>
        <v>#REF!</v>
      </c>
      <c r="J111" s="73" t="s">
        <v>377</v>
      </c>
      <c r="K111" s="70"/>
    </row>
    <row r="112" spans="1:11" ht="9" hidden="1" customHeight="1">
      <c r="A112" s="63" t="s">
        <v>142</v>
      </c>
      <c r="B112" s="63" t="s">
        <v>143</v>
      </c>
      <c r="C112" s="64" t="s">
        <v>378</v>
      </c>
      <c r="D112" s="64" t="s">
        <v>379</v>
      </c>
      <c r="E112" s="78" t="s">
        <v>148</v>
      </c>
      <c r="F112" s="72"/>
      <c r="G112" s="72" t="e">
        <f>SUMIF([1]!Table13[Kode Barang],TBL_STOK5[[#This Row],[Kode Material]],[1]!Table13[Jumlah])</f>
        <v>#REF!</v>
      </c>
      <c r="H112" s="72" t="e">
        <f>SUMIF([1]!Table134[Kode Barang],TBL_STOK5[[#This Row],[Kode Material]],[1]!Table134[Jumlah])</f>
        <v>#REF!</v>
      </c>
      <c r="I112" s="65" t="e">
        <f>TBL_STOK5[[#This Row],[Stok Alat Awal]]+TBL_STOK5[[#This Row],[Alat In]]-TBL_STOK5[[#This Row],[Alat Out]]</f>
        <v>#REF!</v>
      </c>
      <c r="J112" s="73" t="s">
        <v>380</v>
      </c>
      <c r="K112" s="70"/>
    </row>
    <row r="113" spans="1:11" ht="9" hidden="1" customHeight="1">
      <c r="A113" s="63" t="s">
        <v>142</v>
      </c>
      <c r="B113" s="63" t="s">
        <v>143</v>
      </c>
      <c r="C113" s="64" t="s">
        <v>381</v>
      </c>
      <c r="D113" s="64" t="s">
        <v>382</v>
      </c>
      <c r="E113" s="78" t="s">
        <v>148</v>
      </c>
      <c r="F113" s="72"/>
      <c r="G113" s="72" t="e">
        <f>SUMIF([1]!Table13[Kode Barang],TBL_STOK5[[#This Row],[Kode Material]],[1]!Table13[Jumlah])</f>
        <v>#REF!</v>
      </c>
      <c r="H113" s="72" t="e">
        <f>SUMIF([1]!Table134[Kode Barang],TBL_STOK5[[#This Row],[Kode Material]],[1]!Table134[Jumlah])</f>
        <v>#REF!</v>
      </c>
      <c r="I113" s="65" t="e">
        <f>TBL_STOK5[[#This Row],[Stok Alat Awal]]+TBL_STOK5[[#This Row],[Alat In]]-TBL_STOK5[[#This Row],[Alat Out]]</f>
        <v>#REF!</v>
      </c>
      <c r="J113" s="73" t="s">
        <v>212</v>
      </c>
      <c r="K113" s="70"/>
    </row>
    <row r="114" spans="1:11" ht="9" hidden="1" customHeight="1">
      <c r="A114" s="63" t="s">
        <v>142</v>
      </c>
      <c r="B114" s="63" t="s">
        <v>143</v>
      </c>
      <c r="C114" s="64" t="s">
        <v>383</v>
      </c>
      <c r="D114" s="64" t="s">
        <v>384</v>
      </c>
      <c r="E114" s="78" t="s">
        <v>148</v>
      </c>
      <c r="F114" s="72">
        <v>1</v>
      </c>
      <c r="G114" s="72" t="e">
        <f>SUMIF([1]!Table13[Kode Barang],TBL_STOK5[[#This Row],[Kode Material]],[1]!Table13[Jumlah])</f>
        <v>#REF!</v>
      </c>
      <c r="H114" s="72" t="e">
        <f>SUMIF([1]!Table134[Kode Barang],TBL_STOK5[[#This Row],[Kode Material]],[1]!Table134[Jumlah])</f>
        <v>#REF!</v>
      </c>
      <c r="I114" s="65" t="e">
        <f>TBL_STOK5[[#This Row],[Stok Alat Awal]]+TBL_STOK5[[#This Row],[Alat In]]-TBL_STOK5[[#This Row],[Alat Out]]</f>
        <v>#REF!</v>
      </c>
      <c r="J114" s="73" t="s">
        <v>171</v>
      </c>
      <c r="K114" s="70"/>
    </row>
    <row r="115" spans="1:11" ht="9" hidden="1" customHeight="1">
      <c r="A115" s="63" t="s">
        <v>142</v>
      </c>
      <c r="B115" s="63" t="s">
        <v>143</v>
      </c>
      <c r="C115" s="64" t="s">
        <v>385</v>
      </c>
      <c r="D115" s="64" t="s">
        <v>386</v>
      </c>
      <c r="E115" s="78" t="s">
        <v>148</v>
      </c>
      <c r="F115" s="72"/>
      <c r="G115" s="72" t="e">
        <f>SUMIF([1]!Table13[Kode Barang],TBL_STOK5[[#This Row],[Kode Material]],[1]!Table13[Jumlah])</f>
        <v>#REF!</v>
      </c>
      <c r="H115" s="72" t="e">
        <f>SUMIF([1]!Table134[Kode Barang],TBL_STOK5[[#This Row],[Kode Material]],[1]!Table134[Jumlah])</f>
        <v>#REF!</v>
      </c>
      <c r="I115" s="65" t="e">
        <f>TBL_STOK5[[#This Row],[Stok Alat Awal]]+TBL_STOK5[[#This Row],[Alat In]]-TBL_STOK5[[#This Row],[Alat Out]]</f>
        <v>#REF!</v>
      </c>
      <c r="J115" s="73" t="s">
        <v>387</v>
      </c>
      <c r="K115" s="70"/>
    </row>
    <row r="116" spans="1:11" ht="9" hidden="1" customHeight="1">
      <c r="A116" s="63" t="s">
        <v>142</v>
      </c>
      <c r="B116" s="63" t="s">
        <v>143</v>
      </c>
      <c r="C116" s="64" t="s">
        <v>388</v>
      </c>
      <c r="D116" s="64" t="s">
        <v>389</v>
      </c>
      <c r="E116" s="78" t="s">
        <v>252</v>
      </c>
      <c r="F116" s="72"/>
      <c r="G116" s="72" t="e">
        <f>SUMIF([1]!Table13[Kode Barang],TBL_STOK5[[#This Row],[Kode Material]],[1]!Table13[Jumlah])</f>
        <v>#REF!</v>
      </c>
      <c r="H116" s="72" t="e">
        <f>SUMIF([1]!Table134[Kode Barang],TBL_STOK5[[#This Row],[Kode Material]],[1]!Table134[Jumlah])</f>
        <v>#REF!</v>
      </c>
      <c r="I116" s="65" t="e">
        <f>TBL_STOK5[[#This Row],[Stok Alat Awal]]+TBL_STOK5[[#This Row],[Alat In]]-TBL_STOK5[[#This Row],[Alat Out]]</f>
        <v>#REF!</v>
      </c>
      <c r="J116" s="73" t="s">
        <v>390</v>
      </c>
      <c r="K116" s="70"/>
    </row>
    <row r="117" spans="1:11" ht="9" hidden="1" customHeight="1">
      <c r="A117" s="63" t="s">
        <v>142</v>
      </c>
      <c r="B117" s="63" t="s">
        <v>143</v>
      </c>
      <c r="C117" s="64" t="s">
        <v>391</v>
      </c>
      <c r="D117" s="64" t="s">
        <v>392</v>
      </c>
      <c r="E117" s="78" t="s">
        <v>148</v>
      </c>
      <c r="F117" s="72"/>
      <c r="G117" s="72" t="e">
        <f>SUMIF([1]!Table13[Kode Barang],TBL_STOK5[[#This Row],[Kode Material]],[1]!Table13[Jumlah])</f>
        <v>#REF!</v>
      </c>
      <c r="H117" s="72" t="e">
        <f>SUMIF([1]!Table134[Kode Barang],TBL_STOK5[[#This Row],[Kode Material]],[1]!Table134[Jumlah])</f>
        <v>#REF!</v>
      </c>
      <c r="I117" s="65" t="e">
        <f>TBL_STOK5[[#This Row],[Stok Alat Awal]]+TBL_STOK5[[#This Row],[Alat In]]-TBL_STOK5[[#This Row],[Alat Out]]</f>
        <v>#REF!</v>
      </c>
      <c r="J117" s="73" t="s">
        <v>171</v>
      </c>
      <c r="K117" s="70"/>
    </row>
    <row r="118" spans="1:11" ht="9" hidden="1" customHeight="1">
      <c r="A118" s="63" t="s">
        <v>142</v>
      </c>
      <c r="B118" s="63" t="s">
        <v>143</v>
      </c>
      <c r="C118" s="64" t="s">
        <v>393</v>
      </c>
      <c r="D118" s="64" t="s">
        <v>394</v>
      </c>
      <c r="E118" s="78" t="s">
        <v>148</v>
      </c>
      <c r="F118" s="72"/>
      <c r="G118" s="72" t="e">
        <f>SUMIF([1]!Table13[Kode Barang],TBL_STOK5[[#This Row],[Kode Material]],[1]!Table13[Jumlah])</f>
        <v>#REF!</v>
      </c>
      <c r="H118" s="72" t="e">
        <f>SUMIF([1]!Table134[Kode Barang],TBL_STOK5[[#This Row],[Kode Material]],[1]!Table134[Jumlah])</f>
        <v>#REF!</v>
      </c>
      <c r="I118" s="65" t="e">
        <f>TBL_STOK5[[#This Row],[Stok Alat Awal]]+TBL_STOK5[[#This Row],[Alat In]]-TBL_STOK5[[#This Row],[Alat Out]]</f>
        <v>#REF!</v>
      </c>
      <c r="J118" s="73" t="s">
        <v>395</v>
      </c>
      <c r="K118" s="86"/>
    </row>
    <row r="119" spans="1:11" ht="9" hidden="1" customHeight="1">
      <c r="A119" s="63" t="s">
        <v>142</v>
      </c>
      <c r="B119" s="63" t="s">
        <v>143</v>
      </c>
      <c r="C119" s="64" t="s">
        <v>396</v>
      </c>
      <c r="D119" s="64" t="s">
        <v>397</v>
      </c>
      <c r="E119" s="78" t="s">
        <v>148</v>
      </c>
      <c r="F119" s="72">
        <v>0</v>
      </c>
      <c r="G119" s="72" t="e">
        <f>SUMIF([1]!Table13[Kode Barang],TBL_STOK5[[#This Row],[Kode Material]],[1]!Table13[Jumlah])</f>
        <v>#REF!</v>
      </c>
      <c r="H119" s="72" t="e">
        <f>SUMIF([1]!Table134[Kode Barang],TBL_STOK5[[#This Row],[Kode Material]],[1]!Table134[Jumlah])</f>
        <v>#REF!</v>
      </c>
      <c r="I119" s="65" t="e">
        <f>TBL_STOK5[[#This Row],[Stok Alat Awal]]+TBL_STOK5[[#This Row],[Alat In]]-TBL_STOK5[[#This Row],[Alat Out]]</f>
        <v>#REF!</v>
      </c>
      <c r="J119" s="73" t="s">
        <v>171</v>
      </c>
      <c r="K119" s="70"/>
    </row>
    <row r="120" spans="1:11" ht="9" hidden="1" customHeight="1">
      <c r="A120" s="63" t="s">
        <v>142</v>
      </c>
      <c r="B120" s="63" t="s">
        <v>143</v>
      </c>
      <c r="C120" s="64" t="s">
        <v>398</v>
      </c>
      <c r="D120" s="64" t="s">
        <v>399</v>
      </c>
      <c r="E120" s="78" t="s">
        <v>148</v>
      </c>
      <c r="F120" s="72"/>
      <c r="G120" s="72" t="e">
        <f>SUMIF([1]!Table13[Kode Barang],TBL_STOK5[[#This Row],[Kode Material]],[1]!Table13[Jumlah])</f>
        <v>#REF!</v>
      </c>
      <c r="H120" s="72" t="e">
        <f>SUMIF([1]!Table134[Kode Barang],TBL_STOK5[[#This Row],[Kode Material]],[1]!Table134[Jumlah])</f>
        <v>#REF!</v>
      </c>
      <c r="I120" s="65" t="e">
        <f>TBL_STOK5[[#This Row],[Stok Alat Awal]]+TBL_STOK5[[#This Row],[Alat In]]-TBL_STOK5[[#This Row],[Alat Out]]</f>
        <v>#REF!</v>
      </c>
      <c r="J120" s="73" t="s">
        <v>171</v>
      </c>
      <c r="K120" s="70"/>
    </row>
    <row r="121" spans="1:11" ht="9" hidden="1" customHeight="1">
      <c r="A121" s="63" t="s">
        <v>142</v>
      </c>
      <c r="B121" s="63" t="s">
        <v>143</v>
      </c>
      <c r="C121" s="64" t="s">
        <v>400</v>
      </c>
      <c r="D121" s="64" t="s">
        <v>401</v>
      </c>
      <c r="E121" s="78" t="s">
        <v>148</v>
      </c>
      <c r="F121" s="65"/>
      <c r="G121" s="72" t="e">
        <f>SUMIF([1]!Table13[Kode Barang],TBL_STOK5[[#This Row],[Kode Material]],[1]!Table13[Jumlah])</f>
        <v>#REF!</v>
      </c>
      <c r="H121" s="72" t="e">
        <f>SUMIF([1]!Table134[Kode Barang],TBL_STOK5[[#This Row],[Kode Material]],[1]!Table134[Jumlah])</f>
        <v>#REF!</v>
      </c>
      <c r="I121" s="65" t="e">
        <f>TBL_STOK5[[#This Row],[Stok Alat Awal]]+TBL_STOK5[[#This Row],[Alat In]]-TBL_STOK5[[#This Row],[Alat Out]]</f>
        <v>#REF!</v>
      </c>
      <c r="J121" s="73" t="s">
        <v>171</v>
      </c>
      <c r="K121" s="70"/>
    </row>
    <row r="122" spans="1:11" ht="9" hidden="1" customHeight="1">
      <c r="A122" s="63" t="s">
        <v>142</v>
      </c>
      <c r="B122" s="63" t="s">
        <v>143</v>
      </c>
      <c r="C122" s="64" t="s">
        <v>402</v>
      </c>
      <c r="D122" s="64" t="s">
        <v>403</v>
      </c>
      <c r="E122" s="78" t="s">
        <v>148</v>
      </c>
      <c r="F122" s="65"/>
      <c r="G122" s="72" t="e">
        <f>SUMIF([1]!Table13[Kode Barang],TBL_STOK5[[#This Row],[Kode Material]],[1]!Table13[Jumlah])</f>
        <v>#REF!</v>
      </c>
      <c r="H122" s="72" t="e">
        <f>SUMIF([1]!Table134[Kode Barang],TBL_STOK5[[#This Row],[Kode Material]],[1]!Table134[Jumlah])</f>
        <v>#REF!</v>
      </c>
      <c r="I122" s="65" t="e">
        <f>TBL_STOK5[[#This Row],[Stok Alat Awal]]+TBL_STOK5[[#This Row],[Alat In]]-TBL_STOK5[[#This Row],[Alat Out]]</f>
        <v>#REF!</v>
      </c>
      <c r="J122" s="73" t="s">
        <v>171</v>
      </c>
      <c r="K122" s="70"/>
    </row>
    <row r="123" spans="1:11" ht="9" hidden="1" customHeight="1">
      <c r="A123" s="63" t="s">
        <v>142</v>
      </c>
      <c r="B123" s="63" t="s">
        <v>143</v>
      </c>
      <c r="C123" s="64" t="s">
        <v>404</v>
      </c>
      <c r="D123" s="64" t="s">
        <v>405</v>
      </c>
      <c r="E123" s="78" t="s">
        <v>148</v>
      </c>
      <c r="F123" s="65"/>
      <c r="G123" s="72" t="e">
        <f>SUMIF([1]!Table13[Kode Barang],TBL_STOK5[[#This Row],[Kode Material]],[1]!Table13[Jumlah])</f>
        <v>#REF!</v>
      </c>
      <c r="H123" s="72" t="e">
        <f>SUMIF([1]!Table134[Kode Barang],TBL_STOK5[[#This Row],[Kode Material]],[1]!Table134[Jumlah])</f>
        <v>#REF!</v>
      </c>
      <c r="I123" s="65" t="e">
        <f>TBL_STOK5[[#This Row],[Stok Alat Awal]]+TBL_STOK5[[#This Row],[Alat In]]-TBL_STOK5[[#This Row],[Alat Out]]</f>
        <v>#REF!</v>
      </c>
      <c r="J123" s="73"/>
      <c r="K123" s="70"/>
    </row>
    <row r="124" spans="1:11" ht="9" hidden="1" customHeight="1">
      <c r="A124" s="63" t="s">
        <v>142</v>
      </c>
      <c r="B124" s="63" t="s">
        <v>143</v>
      </c>
      <c r="C124" s="64" t="s">
        <v>406</v>
      </c>
      <c r="D124" s="64" t="s">
        <v>407</v>
      </c>
      <c r="E124" s="78" t="s">
        <v>148</v>
      </c>
      <c r="F124" s="65"/>
      <c r="G124" s="72" t="e">
        <f>SUMIF([1]!Table13[Kode Barang],TBL_STOK5[[#This Row],[Kode Material]],[1]!Table13[Jumlah])</f>
        <v>#REF!</v>
      </c>
      <c r="H124" s="72" t="e">
        <f>SUMIF([1]!Table134[Kode Barang],TBL_STOK5[[#This Row],[Kode Material]],[1]!Table134[Jumlah])</f>
        <v>#REF!</v>
      </c>
      <c r="I124" s="65" t="e">
        <f>TBL_STOK5[[#This Row],[Stok Alat Awal]]+TBL_STOK5[[#This Row],[Alat In]]-TBL_STOK5[[#This Row],[Alat Out]]</f>
        <v>#REF!</v>
      </c>
      <c r="J124" s="73" t="s">
        <v>171</v>
      </c>
      <c r="K124" s="70"/>
    </row>
    <row r="125" spans="1:11" ht="9" hidden="1" customHeight="1">
      <c r="A125" s="63" t="s">
        <v>142</v>
      </c>
      <c r="B125" s="63" t="s">
        <v>143</v>
      </c>
      <c r="C125" s="64" t="s">
        <v>408</v>
      </c>
      <c r="D125" s="64" t="s">
        <v>409</v>
      </c>
      <c r="E125" s="78" t="s">
        <v>148</v>
      </c>
      <c r="F125" s="65"/>
      <c r="G125" s="72" t="e">
        <f>SUMIF([1]!Table13[Kode Barang],TBL_STOK5[[#This Row],[Kode Material]],[1]!Table13[Jumlah])</f>
        <v>#REF!</v>
      </c>
      <c r="H125" s="72" t="e">
        <f>SUMIF([1]!Table134[Kode Barang],TBL_STOK5[[#This Row],[Kode Material]],[1]!Table134[Jumlah])</f>
        <v>#REF!</v>
      </c>
      <c r="I125" s="65" t="e">
        <f>TBL_STOK5[[#This Row],[Stok Alat Awal]]+TBL_STOK5[[#This Row],[Alat In]]-TBL_STOK5[[#This Row],[Alat Out]]</f>
        <v>#REF!</v>
      </c>
      <c r="J125" s="73" t="s">
        <v>171</v>
      </c>
      <c r="K125" s="70"/>
    </row>
    <row r="126" spans="1:11" ht="9" hidden="1" customHeight="1">
      <c r="A126" s="63" t="s">
        <v>142</v>
      </c>
      <c r="B126" s="63" t="s">
        <v>143</v>
      </c>
      <c r="C126" s="64" t="s">
        <v>410</v>
      </c>
      <c r="D126" s="64" t="s">
        <v>411</v>
      </c>
      <c r="E126" s="78" t="s">
        <v>148</v>
      </c>
      <c r="F126" s="66"/>
      <c r="G126" s="72" t="e">
        <f>SUMIF([1]!Table13[Kode Barang],TBL_STOK5[[#This Row],[Kode Material]],[1]!Table13[Jumlah])</f>
        <v>#REF!</v>
      </c>
      <c r="H126" s="72" t="e">
        <f>SUMIF([1]!Table134[Kode Barang],TBL_STOK5[[#This Row],[Kode Material]],[1]!Table134[Jumlah])</f>
        <v>#REF!</v>
      </c>
      <c r="I126" s="65" t="e">
        <f>TBL_STOK5[[#This Row],[Stok Alat Awal]]+TBL_STOK5[[#This Row],[Alat In]]-TBL_STOK5[[#This Row],[Alat Out]]</f>
        <v>#REF!</v>
      </c>
      <c r="J126" s="73" t="s">
        <v>171</v>
      </c>
      <c r="K126" s="86"/>
    </row>
    <row r="127" spans="1:11" ht="9" hidden="1" customHeight="1">
      <c r="A127" s="63" t="s">
        <v>142</v>
      </c>
      <c r="B127" s="63" t="s">
        <v>143</v>
      </c>
      <c r="C127" s="64" t="s">
        <v>412</v>
      </c>
      <c r="D127" s="64" t="s">
        <v>413</v>
      </c>
      <c r="E127" s="78" t="s">
        <v>148</v>
      </c>
      <c r="F127" s="66"/>
      <c r="G127" s="72" t="e">
        <f>SUMIF([1]!Table13[Kode Barang],TBL_STOK5[[#This Row],[Kode Material]],[1]!Table13[Jumlah])</f>
        <v>#REF!</v>
      </c>
      <c r="H127" s="72" t="e">
        <f>SUMIF([1]!Table134[Kode Barang],TBL_STOK5[[#This Row],[Kode Material]],[1]!Table134[Jumlah])</f>
        <v>#REF!</v>
      </c>
      <c r="I127" s="65" t="e">
        <f>TBL_STOK5[[#This Row],[Stok Alat Awal]]+TBL_STOK5[[#This Row],[Alat In]]-TBL_STOK5[[#This Row],[Alat Out]]</f>
        <v>#REF!</v>
      </c>
      <c r="J127" s="73" t="s">
        <v>171</v>
      </c>
      <c r="K127" s="86"/>
    </row>
    <row r="128" spans="1:11" ht="9" hidden="1" customHeight="1">
      <c r="A128" s="63" t="s">
        <v>142</v>
      </c>
      <c r="B128" s="63" t="s">
        <v>143</v>
      </c>
      <c r="C128" s="64" t="s">
        <v>414</v>
      </c>
      <c r="D128" s="64" t="s">
        <v>415</v>
      </c>
      <c r="E128" s="78" t="s">
        <v>148</v>
      </c>
      <c r="F128" s="66"/>
      <c r="G128" s="72" t="e">
        <f>SUMIF([1]!Table13[Kode Barang],TBL_STOK5[[#This Row],[Kode Material]],[1]!Table13[Jumlah])</f>
        <v>#REF!</v>
      </c>
      <c r="H128" s="72" t="e">
        <f>SUMIF([1]!Table134[Kode Barang],TBL_STOK5[[#This Row],[Kode Material]],[1]!Table134[Jumlah])</f>
        <v>#REF!</v>
      </c>
      <c r="I128" s="65" t="e">
        <f>TBL_STOK5[[#This Row],[Stok Alat Awal]]+TBL_STOK5[[#This Row],[Alat In]]-TBL_STOK5[[#This Row],[Alat Out]]</f>
        <v>#REF!</v>
      </c>
      <c r="J128" s="73" t="s">
        <v>171</v>
      </c>
      <c r="K128" s="86"/>
    </row>
    <row r="129" spans="1:11" ht="9" hidden="1" customHeight="1">
      <c r="A129" s="63" t="s">
        <v>142</v>
      </c>
      <c r="B129" s="63" t="s">
        <v>143</v>
      </c>
      <c r="C129" s="64" t="s">
        <v>416</v>
      </c>
      <c r="D129" s="64" t="s">
        <v>417</v>
      </c>
      <c r="E129" s="78" t="s">
        <v>148</v>
      </c>
      <c r="F129" s="66"/>
      <c r="G129" s="72" t="e">
        <f>SUMIF([1]!Table13[Kode Barang],TBL_STOK5[[#This Row],[Kode Material]],[1]!Table13[Jumlah])</f>
        <v>#REF!</v>
      </c>
      <c r="H129" s="72" t="e">
        <f>SUMIF([1]!Table134[Kode Barang],TBL_STOK5[[#This Row],[Kode Material]],[1]!Table134[Jumlah])</f>
        <v>#REF!</v>
      </c>
      <c r="I129" s="65" t="e">
        <f>TBL_STOK5[[#This Row],[Stok Alat Awal]]+TBL_STOK5[[#This Row],[Alat In]]-TBL_STOK5[[#This Row],[Alat Out]]</f>
        <v>#REF!</v>
      </c>
      <c r="J129" s="73" t="s">
        <v>171</v>
      </c>
      <c r="K129" s="86"/>
    </row>
    <row r="130" spans="1:11" ht="9" hidden="1" customHeight="1">
      <c r="A130" s="63" t="s">
        <v>142</v>
      </c>
      <c r="B130" s="63" t="s">
        <v>143</v>
      </c>
      <c r="C130" s="64" t="s">
        <v>418</v>
      </c>
      <c r="D130" s="64" t="s">
        <v>419</v>
      </c>
      <c r="E130" s="78" t="s">
        <v>148</v>
      </c>
      <c r="F130" s="65"/>
      <c r="G130" s="72" t="e">
        <f>SUMIF([1]!Table13[Kode Barang],TBL_STOK5[[#This Row],[Kode Material]],[1]!Table13[Jumlah])</f>
        <v>#REF!</v>
      </c>
      <c r="H130" s="72" t="e">
        <f>SUMIF([1]!Table134[Kode Barang],TBL_STOK5[[#This Row],[Kode Material]],[1]!Table134[Jumlah])</f>
        <v>#REF!</v>
      </c>
      <c r="I130" s="65" t="e">
        <f>TBL_STOK5[[#This Row],[Stok Alat Awal]]+TBL_STOK5[[#This Row],[Alat In]]-TBL_STOK5[[#This Row],[Alat Out]]</f>
        <v>#REF!</v>
      </c>
      <c r="J130" s="73" t="s">
        <v>239</v>
      </c>
      <c r="K130" s="70"/>
    </row>
    <row r="131" spans="1:11" ht="9" hidden="1" customHeight="1">
      <c r="A131" s="63" t="s">
        <v>142</v>
      </c>
      <c r="B131" s="63" t="s">
        <v>143</v>
      </c>
      <c r="C131" s="64" t="s">
        <v>420</v>
      </c>
      <c r="D131" s="64" t="s">
        <v>421</v>
      </c>
      <c r="E131" s="78" t="s">
        <v>148</v>
      </c>
      <c r="F131" s="65"/>
      <c r="G131" s="72" t="e">
        <f>SUMIF([1]!Table13[Kode Barang],TBL_STOK5[[#This Row],[Kode Material]],[1]!Table13[Jumlah])</f>
        <v>#REF!</v>
      </c>
      <c r="H131" s="72" t="e">
        <f>SUMIF([1]!Table134[Kode Barang],TBL_STOK5[[#This Row],[Kode Material]],[1]!Table134[Jumlah])</f>
        <v>#REF!</v>
      </c>
      <c r="I131" s="65" t="e">
        <f>TBL_STOK5[[#This Row],[Stok Alat Awal]]+TBL_STOK5[[#This Row],[Alat In]]-TBL_STOK5[[#This Row],[Alat Out]]</f>
        <v>#REF!</v>
      </c>
      <c r="J131" s="73" t="s">
        <v>239</v>
      </c>
      <c r="K131" s="70"/>
    </row>
    <row r="132" spans="1:11" ht="9" hidden="1" customHeight="1">
      <c r="A132" s="63" t="s">
        <v>142</v>
      </c>
      <c r="B132" s="63" t="s">
        <v>143</v>
      </c>
      <c r="C132" s="64" t="s">
        <v>422</v>
      </c>
      <c r="D132" s="64" t="s">
        <v>423</v>
      </c>
      <c r="E132" s="78" t="s">
        <v>148</v>
      </c>
      <c r="F132" s="65"/>
      <c r="G132" s="66" t="e">
        <f>SUMIF([1]!Table13[Kode Barang],TBL_STOK5[[#This Row],[Kode Material]],[1]!Table13[Jumlah])</f>
        <v>#REF!</v>
      </c>
      <c r="H132" s="66" t="e">
        <f>SUMIF([1]!Table134[Kode Barang],TBL_STOK5[[#This Row],[Kode Material]],[1]!Table134[Jumlah])</f>
        <v>#REF!</v>
      </c>
      <c r="I132" s="65" t="e">
        <f>TBL_STOK5[[#This Row],[Stok Alat Awal]]+TBL_STOK5[[#This Row],[Alat In]]-TBL_STOK5[[#This Row],[Alat Out]]</f>
        <v>#REF!</v>
      </c>
      <c r="J132" s="73" t="s">
        <v>171</v>
      </c>
      <c r="K132" s="70"/>
    </row>
    <row r="133" spans="1:11" ht="9" hidden="1" customHeight="1">
      <c r="A133" s="63" t="s">
        <v>142</v>
      </c>
      <c r="B133" s="63" t="s">
        <v>143</v>
      </c>
      <c r="C133" s="64" t="s">
        <v>424</v>
      </c>
      <c r="D133" s="64" t="s">
        <v>425</v>
      </c>
      <c r="E133" s="78" t="s">
        <v>148</v>
      </c>
      <c r="F133" s="65"/>
      <c r="G133" s="66" t="e">
        <f>SUMIF([1]!Table13[Kode Barang],TBL_STOK5[[#This Row],[Kode Material]],[1]!Table13[Jumlah])</f>
        <v>#REF!</v>
      </c>
      <c r="H133" s="66" t="e">
        <f>SUMIF([1]!Table134[Kode Barang],TBL_STOK5[[#This Row],[Kode Material]],[1]!Table134[Jumlah])</f>
        <v>#REF!</v>
      </c>
      <c r="I133" s="65" t="e">
        <f>TBL_STOK5[[#This Row],[Stok Alat Awal]]+TBL_STOK5[[#This Row],[Alat In]]-TBL_STOK5[[#This Row],[Alat Out]]</f>
        <v>#REF!</v>
      </c>
      <c r="J133" s="73" t="s">
        <v>426</v>
      </c>
      <c r="K133" s="70"/>
    </row>
    <row r="134" spans="1:11" ht="9" hidden="1" customHeight="1">
      <c r="A134" s="63" t="s">
        <v>142</v>
      </c>
      <c r="B134" s="63" t="s">
        <v>143</v>
      </c>
      <c r="C134" s="64" t="s">
        <v>427</v>
      </c>
      <c r="D134" s="64" t="s">
        <v>428</v>
      </c>
      <c r="E134" s="78" t="s">
        <v>148</v>
      </c>
      <c r="F134" s="66"/>
      <c r="G134" s="66" t="e">
        <f>SUMIF([1]!Table13[Kode Barang],TBL_STOK5[[#This Row],[Kode Material]],[1]!Table13[Jumlah])</f>
        <v>#REF!</v>
      </c>
      <c r="H134" s="66" t="e">
        <f>SUMIF([1]!Table134[Kode Barang],TBL_STOK5[[#This Row],[Kode Material]],[1]!Table134[Jumlah])</f>
        <v>#REF!</v>
      </c>
      <c r="I134" s="65" t="e">
        <f>TBL_STOK5[[#This Row],[Stok Alat Awal]]+TBL_STOK5[[#This Row],[Alat In]]-TBL_STOK5[[#This Row],[Alat Out]]</f>
        <v>#REF!</v>
      </c>
      <c r="J134" s="73" t="s">
        <v>426</v>
      </c>
      <c r="K134" s="86"/>
    </row>
    <row r="135" spans="1:11" ht="9" hidden="1" customHeight="1">
      <c r="A135" s="63" t="s">
        <v>142</v>
      </c>
      <c r="B135" s="63" t="s">
        <v>143</v>
      </c>
      <c r="C135" s="64" t="s">
        <v>429</v>
      </c>
      <c r="D135" s="64" t="s">
        <v>428</v>
      </c>
      <c r="E135" s="78" t="s">
        <v>148</v>
      </c>
      <c r="F135" s="66"/>
      <c r="G135" s="66" t="e">
        <f>SUMIF([1]!Table13[Kode Barang],TBL_STOK5[[#This Row],[Kode Material]],[1]!Table13[Jumlah])</f>
        <v>#REF!</v>
      </c>
      <c r="H135" s="66" t="e">
        <f>SUMIF([1]!Table134[Kode Barang],TBL_STOK5[[#This Row],[Kode Material]],[1]!Table134[Jumlah])</f>
        <v>#REF!</v>
      </c>
      <c r="I135" s="65" t="e">
        <f>TBL_STOK5[[#This Row],[Stok Alat Awal]]+TBL_STOK5[[#This Row],[Alat In]]-TBL_STOK5[[#This Row],[Alat Out]]</f>
        <v>#REF!</v>
      </c>
      <c r="J135" s="73"/>
      <c r="K135" s="70"/>
    </row>
    <row r="136" spans="1:11" ht="9" hidden="1" customHeight="1">
      <c r="A136" s="63" t="s">
        <v>142</v>
      </c>
      <c r="B136" s="63" t="s">
        <v>143</v>
      </c>
      <c r="C136" s="64" t="s">
        <v>430</v>
      </c>
      <c r="D136" s="64" t="s">
        <v>431</v>
      </c>
      <c r="E136" s="78" t="s">
        <v>148</v>
      </c>
      <c r="F136" s="65"/>
      <c r="G136" s="72" t="e">
        <f>SUMIF([1]!Table13[Kode Barang],TBL_STOK5[[#This Row],[Kode Material]],[1]!Table13[Jumlah])</f>
        <v>#REF!</v>
      </c>
      <c r="H136" s="72" t="e">
        <f>SUMIF([1]!Table134[Kode Barang],TBL_STOK5[[#This Row],[Kode Material]],[1]!Table134[Jumlah])</f>
        <v>#REF!</v>
      </c>
      <c r="I136" s="65" t="e">
        <f>TBL_STOK5[[#This Row],[Stok Alat Awal]]+TBL_STOK5[[#This Row],[Alat In]]-TBL_STOK5[[#This Row],[Alat Out]]</f>
        <v>#REF!</v>
      </c>
      <c r="J136" s="73" t="s">
        <v>432</v>
      </c>
      <c r="K136" s="70"/>
    </row>
    <row r="137" spans="1:11" ht="9" hidden="1" customHeight="1">
      <c r="A137" s="63" t="s">
        <v>142</v>
      </c>
      <c r="B137" s="63" t="s">
        <v>143</v>
      </c>
      <c r="C137" s="64" t="s">
        <v>433</v>
      </c>
      <c r="D137" s="64" t="s">
        <v>434</v>
      </c>
      <c r="E137" s="78" t="s">
        <v>148</v>
      </c>
      <c r="F137" s="65"/>
      <c r="G137" s="66" t="e">
        <f>SUMIF([1]!Table13[Kode Barang],TBL_STOK5[[#This Row],[Kode Material]],[1]!Table13[Jumlah])</f>
        <v>#REF!</v>
      </c>
      <c r="H137" s="66" t="e">
        <f>SUMIF([1]!Table134[Kode Barang],TBL_STOK5[[#This Row],[Kode Material]],[1]!Table134[Jumlah])</f>
        <v>#REF!</v>
      </c>
      <c r="I137" s="65" t="e">
        <f>TBL_STOK5[[#This Row],[Stok Alat Awal]]+TBL_STOK5[[#This Row],[Alat In]]-TBL_STOK5[[#This Row],[Alat Out]]</f>
        <v>#REF!</v>
      </c>
      <c r="J137" s="73" t="s">
        <v>171</v>
      </c>
      <c r="K137" s="70"/>
    </row>
    <row r="138" spans="1:11" ht="9" hidden="1" customHeight="1">
      <c r="A138" s="63" t="s">
        <v>142</v>
      </c>
      <c r="B138" s="63" t="s">
        <v>143</v>
      </c>
      <c r="C138" s="64" t="s">
        <v>435</v>
      </c>
      <c r="D138" s="64" t="s">
        <v>436</v>
      </c>
      <c r="E138" s="78" t="s">
        <v>148</v>
      </c>
      <c r="F138" s="65"/>
      <c r="G138" s="66" t="e">
        <f>SUMIF([1]!Table13[Kode Barang],TBL_STOK5[[#This Row],[Kode Material]],[1]!Table13[Jumlah])</f>
        <v>#REF!</v>
      </c>
      <c r="H138" s="66" t="e">
        <f>SUMIF([1]!Table134[Kode Barang],TBL_STOK5[[#This Row],[Kode Material]],[1]!Table134[Jumlah])</f>
        <v>#REF!</v>
      </c>
      <c r="I138" s="65" t="e">
        <f>TBL_STOK5[[#This Row],[Stok Alat Awal]]+TBL_STOK5[[#This Row],[Alat In]]-TBL_STOK5[[#This Row],[Alat Out]]</f>
        <v>#REF!</v>
      </c>
      <c r="J138" s="79" t="s">
        <v>239</v>
      </c>
      <c r="K138" s="70"/>
    </row>
    <row r="139" spans="1:11" ht="9" hidden="1" customHeight="1">
      <c r="A139" s="63" t="s">
        <v>142</v>
      </c>
      <c r="B139" s="63" t="s">
        <v>143</v>
      </c>
      <c r="C139" s="64" t="s">
        <v>437</v>
      </c>
      <c r="D139" s="64" t="s">
        <v>438</v>
      </c>
      <c r="E139" s="78" t="s">
        <v>148</v>
      </c>
      <c r="F139" s="65"/>
      <c r="G139" s="66" t="e">
        <f>SUMIF([1]!Table13[Kode Barang],TBL_STOK5[[#This Row],[Kode Material]],[1]!Table13[Jumlah])</f>
        <v>#REF!</v>
      </c>
      <c r="H139" s="66" t="e">
        <f>SUMIF([1]!Table134[Kode Barang],TBL_STOK5[[#This Row],[Kode Material]],[1]!Table134[Jumlah])</f>
        <v>#REF!</v>
      </c>
      <c r="I139" s="65" t="e">
        <f>TBL_STOK5[[#This Row],[Stok Alat Awal]]+TBL_STOK5[[#This Row],[Alat In]]-TBL_STOK5[[#This Row],[Alat Out]]</f>
        <v>#REF!</v>
      </c>
      <c r="J139" s="73" t="s">
        <v>239</v>
      </c>
      <c r="K139" s="70"/>
    </row>
    <row r="140" spans="1:11" ht="9" hidden="1" customHeight="1">
      <c r="A140" s="63" t="s">
        <v>142</v>
      </c>
      <c r="B140" s="63" t="s">
        <v>143</v>
      </c>
      <c r="C140" s="64" t="s">
        <v>439</v>
      </c>
      <c r="D140" s="64" t="s">
        <v>440</v>
      </c>
      <c r="E140" s="78" t="s">
        <v>441</v>
      </c>
      <c r="F140" s="65">
        <v>0</v>
      </c>
      <c r="G140" s="66" t="e">
        <f>SUMIF([1]!Table13[Kode Barang],TBL_STOK5[[#This Row],[Kode Material]],[1]!Table13[Jumlah])</f>
        <v>#REF!</v>
      </c>
      <c r="H140" s="66" t="e">
        <f>SUMIF([1]!Table134[Kode Barang],TBL_STOK5[[#This Row],[Kode Material]],[1]!Table134[Jumlah])</f>
        <v>#REF!</v>
      </c>
      <c r="I140" s="65" t="e">
        <f>TBL_STOK5[[#This Row],[Stok Alat Awal]]+TBL_STOK5[[#This Row],[Alat In]]-TBL_STOK5[[#This Row],[Alat Out]]</f>
        <v>#REF!</v>
      </c>
      <c r="J140" s="73" t="s">
        <v>239</v>
      </c>
      <c r="K140" s="70"/>
    </row>
    <row r="141" spans="1:11" ht="9" hidden="1" customHeight="1">
      <c r="A141" s="63" t="s">
        <v>142</v>
      </c>
      <c r="B141" s="63" t="s">
        <v>143</v>
      </c>
      <c r="C141" s="64" t="s">
        <v>442</v>
      </c>
      <c r="D141" s="64" t="s">
        <v>443</v>
      </c>
      <c r="E141" s="78" t="s">
        <v>441</v>
      </c>
      <c r="F141" s="66">
        <v>0</v>
      </c>
      <c r="G141" s="66" t="e">
        <f>SUMIF([1]!Table13[Kode Barang],TBL_STOK5[[#This Row],[Kode Material]],[1]!Table13[Jumlah])</f>
        <v>#REF!</v>
      </c>
      <c r="H141" s="66" t="e">
        <f>SUMIF([1]!Table134[Kode Barang],TBL_STOK5[[#This Row],[Kode Material]],[1]!Table134[Jumlah])</f>
        <v>#REF!</v>
      </c>
      <c r="I141" s="65" t="e">
        <f>TBL_STOK5[[#This Row],[Stok Alat Awal]]+TBL_STOK5[[#This Row],[Alat In]]-TBL_STOK5[[#This Row],[Alat Out]]</f>
        <v>#REF!</v>
      </c>
      <c r="J141" s="73" t="s">
        <v>239</v>
      </c>
      <c r="K141" s="86"/>
    </row>
    <row r="142" spans="1:11" ht="9" hidden="1" customHeight="1">
      <c r="A142" s="63" t="s">
        <v>142</v>
      </c>
      <c r="B142" s="63" t="s">
        <v>143</v>
      </c>
      <c r="C142" s="64" t="s">
        <v>444</v>
      </c>
      <c r="D142" s="64" t="s">
        <v>445</v>
      </c>
      <c r="E142" s="78" t="s">
        <v>441</v>
      </c>
      <c r="F142" s="66">
        <v>0</v>
      </c>
      <c r="G142" s="66" t="e">
        <f>SUMIF([1]!Table13[Kode Barang],TBL_STOK5[[#This Row],[Kode Material]],[1]!Table13[Jumlah])</f>
        <v>#REF!</v>
      </c>
      <c r="H142" s="66" t="e">
        <f>SUMIF([1]!Table134[Kode Barang],TBL_STOK5[[#This Row],[Kode Material]],[1]!Table134[Jumlah])</f>
        <v>#REF!</v>
      </c>
      <c r="I142" s="65" t="e">
        <f>TBL_STOK5[[#This Row],[Stok Alat Awal]]+TBL_STOK5[[#This Row],[Alat In]]-TBL_STOK5[[#This Row],[Alat Out]]</f>
        <v>#REF!</v>
      </c>
      <c r="J142" s="73" t="s">
        <v>239</v>
      </c>
      <c r="K142" s="86"/>
    </row>
    <row r="143" spans="1:11" ht="9" hidden="1" customHeight="1">
      <c r="A143" s="63" t="s">
        <v>142</v>
      </c>
      <c r="B143" s="63" t="s">
        <v>143</v>
      </c>
      <c r="C143" s="64" t="s">
        <v>446</v>
      </c>
      <c r="D143" s="64" t="s">
        <v>447</v>
      </c>
      <c r="E143" s="78" t="s">
        <v>441</v>
      </c>
      <c r="F143" s="66">
        <v>0</v>
      </c>
      <c r="G143" s="66" t="e">
        <f>SUMIF([1]!Table13[Kode Barang],TBL_STOK5[[#This Row],[Kode Material]],[1]!Table13[Jumlah])</f>
        <v>#REF!</v>
      </c>
      <c r="H143" s="66" t="e">
        <f>SUMIF([1]!Table134[Kode Barang],TBL_STOK5[[#This Row],[Kode Material]],[1]!Table134[Jumlah])</f>
        <v>#REF!</v>
      </c>
      <c r="I143" s="65" t="e">
        <f>TBL_STOK5[[#This Row],[Stok Alat Awal]]+TBL_STOK5[[#This Row],[Alat In]]-TBL_STOK5[[#This Row],[Alat Out]]</f>
        <v>#REF!</v>
      </c>
      <c r="J143" s="73" t="s">
        <v>239</v>
      </c>
      <c r="K143" s="86"/>
    </row>
    <row r="144" spans="1:11" ht="9" hidden="1" customHeight="1">
      <c r="A144" s="63" t="s">
        <v>142</v>
      </c>
      <c r="B144" s="63" t="s">
        <v>143</v>
      </c>
      <c r="C144" s="64" t="s">
        <v>448</v>
      </c>
      <c r="D144" s="64" t="s">
        <v>449</v>
      </c>
      <c r="E144" s="78" t="s">
        <v>441</v>
      </c>
      <c r="F144" s="66">
        <v>0</v>
      </c>
      <c r="G144" s="66" t="e">
        <f>SUMIF([1]!Table13[Kode Barang],TBL_STOK5[[#This Row],[Kode Material]],[1]!Table13[Jumlah])</f>
        <v>#REF!</v>
      </c>
      <c r="H144" s="66" t="e">
        <f>SUMIF([1]!Table134[Kode Barang],TBL_STOK5[[#This Row],[Kode Material]],[1]!Table134[Jumlah])</f>
        <v>#REF!</v>
      </c>
      <c r="I144" s="65" t="e">
        <f>TBL_STOK5[[#This Row],[Stok Alat Awal]]+TBL_STOK5[[#This Row],[Alat In]]-TBL_STOK5[[#This Row],[Alat Out]]</f>
        <v>#REF!</v>
      </c>
      <c r="J144" s="73" t="s">
        <v>239</v>
      </c>
      <c r="K144" s="86"/>
    </row>
    <row r="145" spans="1:11" ht="9" hidden="1" customHeight="1">
      <c r="A145" s="63" t="s">
        <v>142</v>
      </c>
      <c r="B145" s="63" t="s">
        <v>143</v>
      </c>
      <c r="C145" s="64" t="s">
        <v>450</v>
      </c>
      <c r="D145" s="64" t="s">
        <v>451</v>
      </c>
      <c r="E145" s="78" t="s">
        <v>441</v>
      </c>
      <c r="F145" s="66">
        <v>0</v>
      </c>
      <c r="G145" s="66" t="e">
        <f>SUMIF([1]!Table13[Kode Barang],TBL_STOK5[[#This Row],[Kode Material]],[1]!Table13[Jumlah])</f>
        <v>#REF!</v>
      </c>
      <c r="H145" s="66" t="e">
        <f>SUMIF([1]!Table134[Kode Barang],TBL_STOK5[[#This Row],[Kode Material]],[1]!Table134[Jumlah])</f>
        <v>#REF!</v>
      </c>
      <c r="I145" s="65" t="e">
        <f>TBL_STOK5[[#This Row],[Stok Alat Awal]]+TBL_STOK5[[#This Row],[Alat In]]-TBL_STOK5[[#This Row],[Alat Out]]</f>
        <v>#REF!</v>
      </c>
      <c r="J145" s="73" t="s">
        <v>239</v>
      </c>
      <c r="K145" s="86"/>
    </row>
    <row r="146" spans="1:11" ht="9" hidden="1" customHeight="1">
      <c r="A146" s="63" t="s">
        <v>142</v>
      </c>
      <c r="B146" s="63" t="s">
        <v>143</v>
      </c>
      <c r="C146" s="64" t="s">
        <v>452</v>
      </c>
      <c r="D146" s="64" t="s">
        <v>453</v>
      </c>
      <c r="E146" s="78" t="s">
        <v>148</v>
      </c>
      <c r="F146" s="65">
        <v>15</v>
      </c>
      <c r="G146" s="66" t="e">
        <f>SUMIF([1]!Table13[Kode Barang],TBL_STOK5[[#This Row],[Kode Material]],[1]!Table13[Jumlah])</f>
        <v>#REF!</v>
      </c>
      <c r="H146" s="66" t="e">
        <f>SUMIF([1]!Table134[Kode Barang],TBL_STOK5[[#This Row],[Kode Material]],[1]!Table134[Jumlah])</f>
        <v>#REF!</v>
      </c>
      <c r="I146" s="65" t="e">
        <f>TBL_STOK5[[#This Row],[Stok Alat Awal]]+TBL_STOK5[[#This Row],[Alat In]]-TBL_STOK5[[#This Row],[Alat Out]]</f>
        <v>#REF!</v>
      </c>
      <c r="J146" s="79" t="s">
        <v>239</v>
      </c>
      <c r="K146" s="70"/>
    </row>
    <row r="147" spans="1:11" ht="9" hidden="1" customHeight="1">
      <c r="A147" s="63"/>
      <c r="B147" s="63"/>
      <c r="C147" s="64"/>
      <c r="D147" s="64"/>
      <c r="E147" s="76"/>
      <c r="F147" s="65"/>
      <c r="G147" s="72"/>
      <c r="H147" s="72"/>
      <c r="I147" s="65"/>
      <c r="J147" s="73"/>
      <c r="K147" s="70"/>
    </row>
    <row r="148" spans="1:11" ht="9" hidden="1" customHeight="1">
      <c r="A148" s="80"/>
      <c r="B148" s="80"/>
      <c r="C148" s="81"/>
      <c r="D148" s="82"/>
      <c r="E148" s="83"/>
      <c r="F148" s="84"/>
      <c r="G148" s="84"/>
      <c r="H148" s="84"/>
      <c r="I148" s="84"/>
      <c r="J148" s="85"/>
      <c r="K148" s="86"/>
    </row>
    <row r="149" spans="1:11" ht="9" hidden="1" customHeight="1">
      <c r="A149" s="80"/>
      <c r="B149" s="80"/>
      <c r="C149" s="81"/>
      <c r="D149" s="82"/>
      <c r="E149" s="83"/>
      <c r="F149" s="84"/>
      <c r="G149" s="84"/>
      <c r="H149" s="84"/>
      <c r="I149" s="84"/>
      <c r="J149" s="85"/>
      <c r="K149" s="86"/>
    </row>
    <row r="150" spans="1:11" ht="9" hidden="1" customHeight="1">
      <c r="A150" s="63"/>
      <c r="B150" s="63"/>
      <c r="C150" s="64"/>
      <c r="D150" s="64"/>
      <c r="E150" s="74"/>
      <c r="F150" s="65"/>
      <c r="G150" s="72"/>
      <c r="H150" s="72"/>
      <c r="I150" s="65"/>
      <c r="J150" s="73"/>
      <c r="K150" s="70"/>
    </row>
    <row r="151" spans="1:11" ht="9" hidden="1" customHeight="1">
      <c r="A151" s="63" t="s">
        <v>454</v>
      </c>
      <c r="B151" s="63" t="s">
        <v>143</v>
      </c>
      <c r="C151" s="64" t="s">
        <v>455</v>
      </c>
      <c r="D151" s="64" t="s">
        <v>456</v>
      </c>
      <c r="E151" s="67" t="s">
        <v>148</v>
      </c>
      <c r="F151" s="65"/>
      <c r="G151" s="72" t="e">
        <f>SUMIF([1]!Table13[Kode Barang],TBL_STOK5[[#This Row],[Kode Material]],[1]!Table13[Jumlah])</f>
        <v>#REF!</v>
      </c>
      <c r="H151" s="72" t="e">
        <f>SUMIF([1]!Table134[Kode Barang],TBL_STOK5[[#This Row],[Kode Material]],[1]!Table134[Jumlah])</f>
        <v>#REF!</v>
      </c>
      <c r="I151" s="65" t="e">
        <f>TBL_STOK5[[#This Row],[Stok Alat Awal]]+TBL_STOK5[[#This Row],[Alat In]]-TBL_STOK5[[#This Row],[Alat Out]]</f>
        <v>#REF!</v>
      </c>
      <c r="J151" s="73" t="s">
        <v>328</v>
      </c>
      <c r="K151" s="70"/>
    </row>
    <row r="152" spans="1:11" ht="9" hidden="1" customHeight="1">
      <c r="A152" s="63" t="s">
        <v>454</v>
      </c>
      <c r="B152" s="63" t="s">
        <v>143</v>
      </c>
      <c r="C152" s="64" t="s">
        <v>457</v>
      </c>
      <c r="D152" s="64" t="s">
        <v>458</v>
      </c>
      <c r="E152" s="67" t="s">
        <v>459</v>
      </c>
      <c r="F152" s="65"/>
      <c r="G152" s="66" t="e">
        <f>SUMIF([1]!Table13[Kode Barang],TBL_STOK5[[#This Row],[Kode Material]],[1]!Table13[Jumlah])</f>
        <v>#REF!</v>
      </c>
      <c r="H152" s="66" t="e">
        <f>SUMIF([1]!Table134[Kode Barang],TBL_STOK5[[#This Row],[Kode Material]],[1]!Table134[Jumlah])</f>
        <v>#REF!</v>
      </c>
      <c r="I152" s="65" t="e">
        <f>TBL_STOK5[[#This Row],[Stok Alat Awal]]+TBL_STOK5[[#This Row],[Alat In]]-TBL_STOK5[[#This Row],[Alat Out]]</f>
        <v>#REF!</v>
      </c>
      <c r="J152" s="79" t="s">
        <v>460</v>
      </c>
      <c r="K152" s="70"/>
    </row>
    <row r="153" spans="1:11" ht="9" hidden="1" customHeight="1">
      <c r="A153" s="63" t="s">
        <v>454</v>
      </c>
      <c r="B153" s="63" t="s">
        <v>143</v>
      </c>
      <c r="C153" s="64" t="s">
        <v>461</v>
      </c>
      <c r="D153" s="64" t="s">
        <v>462</v>
      </c>
      <c r="E153" s="67" t="s">
        <v>148</v>
      </c>
      <c r="F153" s="65"/>
      <c r="G153" s="66" t="e">
        <f>SUMIF([1]!Table13[Kode Barang],TBL_STOK5[[#This Row],[Kode Material]],[1]!Table13[Jumlah])</f>
        <v>#REF!</v>
      </c>
      <c r="H153" s="66" t="e">
        <f>SUMIF([1]!Table134[Kode Barang],TBL_STOK5[[#This Row],[Kode Material]],[1]!Table134[Jumlah])</f>
        <v>#REF!</v>
      </c>
      <c r="I153" s="65" t="e">
        <f>TBL_STOK5[[#This Row],[Stok Alat Awal]]+TBL_STOK5[[#This Row],[Alat In]]-TBL_STOK5[[#This Row],[Alat Out]]</f>
        <v>#REF!</v>
      </c>
      <c r="J153" s="79" t="s">
        <v>460</v>
      </c>
      <c r="K153" s="86"/>
    </row>
    <row r="154" spans="1:11" ht="9" hidden="1" customHeight="1">
      <c r="A154" s="63" t="s">
        <v>454</v>
      </c>
      <c r="B154" s="63" t="s">
        <v>143</v>
      </c>
      <c r="C154" s="64" t="s">
        <v>463</v>
      </c>
      <c r="D154" s="64" t="s">
        <v>464</v>
      </c>
      <c r="E154" s="67" t="s">
        <v>148</v>
      </c>
      <c r="F154" s="65"/>
      <c r="G154" s="66" t="e">
        <f>SUMIF([1]!Table13[Kode Barang],TBL_STOK5[[#This Row],[Kode Material]],[1]!Table13[Jumlah])</f>
        <v>#REF!</v>
      </c>
      <c r="H154" s="66" t="e">
        <f>SUMIF([1]!Table134[Kode Barang],TBL_STOK5[[#This Row],[Kode Material]],[1]!Table134[Jumlah])</f>
        <v>#REF!</v>
      </c>
      <c r="I154" s="65" t="e">
        <f>TBL_STOK5[[#This Row],[Stok Alat Awal]]+TBL_STOK5[[#This Row],[Alat In]]-TBL_STOK5[[#This Row],[Alat Out]]</f>
        <v>#REF!</v>
      </c>
      <c r="J154" s="73" t="s">
        <v>174</v>
      </c>
      <c r="K154" s="70"/>
    </row>
    <row r="155" spans="1:11" ht="9" hidden="1" customHeight="1">
      <c r="A155" s="63" t="s">
        <v>454</v>
      </c>
      <c r="B155" s="63" t="s">
        <v>143</v>
      </c>
      <c r="C155" s="64" t="s">
        <v>465</v>
      </c>
      <c r="D155" s="64" t="s">
        <v>466</v>
      </c>
      <c r="E155" s="67" t="s">
        <v>148</v>
      </c>
      <c r="F155" s="65"/>
      <c r="G155" s="66" t="e">
        <f>SUMIF([1]!Table13[Kode Barang],TBL_STOK5[[#This Row],[Kode Material]],[1]!Table13[Jumlah])</f>
        <v>#REF!</v>
      </c>
      <c r="H155" s="66" t="e">
        <f>SUMIF([1]!Table134[Kode Barang],TBL_STOK5[[#This Row],[Kode Material]],[1]!Table134[Jumlah])</f>
        <v>#REF!</v>
      </c>
      <c r="I155" s="65" t="e">
        <f>TBL_STOK5[[#This Row],[Stok Alat Awal]]+TBL_STOK5[[#This Row],[Alat In]]-TBL_STOK5[[#This Row],[Alat Out]]</f>
        <v>#REF!</v>
      </c>
      <c r="J155" s="79" t="s">
        <v>174</v>
      </c>
      <c r="K155" s="70"/>
    </row>
    <row r="156" spans="1:11" ht="9" hidden="1" customHeight="1">
      <c r="A156" s="63" t="s">
        <v>454</v>
      </c>
      <c r="B156" s="63" t="s">
        <v>143</v>
      </c>
      <c r="C156" s="64" t="s">
        <v>467</v>
      </c>
      <c r="D156" s="64" t="s">
        <v>468</v>
      </c>
      <c r="E156" s="67" t="s">
        <v>148</v>
      </c>
      <c r="F156" s="65"/>
      <c r="G156" s="66" t="e">
        <f>SUMIF([1]!Table13[Kode Barang],TBL_STOK5[[#This Row],[Kode Material]],[1]!Table13[Jumlah])</f>
        <v>#REF!</v>
      </c>
      <c r="H156" s="66" t="e">
        <f>SUMIF([1]!Table134[Kode Barang],TBL_STOK5[[#This Row],[Kode Material]],[1]!Table134[Jumlah])</f>
        <v>#REF!</v>
      </c>
      <c r="I156" s="65" t="e">
        <f>TBL_STOK5[[#This Row],[Stok Alat Awal]]+TBL_STOK5[[#This Row],[Alat In]]-TBL_STOK5[[#This Row],[Alat Out]]</f>
        <v>#REF!</v>
      </c>
      <c r="J156" s="79" t="s">
        <v>469</v>
      </c>
      <c r="K156" s="70"/>
    </row>
    <row r="157" spans="1:11" ht="9" hidden="1" customHeight="1">
      <c r="A157" s="63" t="s">
        <v>454</v>
      </c>
      <c r="B157" s="63" t="s">
        <v>143</v>
      </c>
      <c r="C157" s="64" t="s">
        <v>470</v>
      </c>
      <c r="D157" s="64" t="s">
        <v>471</v>
      </c>
      <c r="E157" s="67" t="s">
        <v>148</v>
      </c>
      <c r="F157" s="65"/>
      <c r="G157" s="66" t="e">
        <f>SUMIF([1]!Table13[Kode Barang],TBL_STOK5[[#This Row],[Kode Material]],[1]!Table13[Jumlah])</f>
        <v>#REF!</v>
      </c>
      <c r="H157" s="66" t="e">
        <f>SUMIF([1]!Table134[Kode Barang],TBL_STOK5[[#This Row],[Kode Material]],[1]!Table134[Jumlah])</f>
        <v>#REF!</v>
      </c>
      <c r="I157" s="65" t="e">
        <f>TBL_STOK5[[#This Row],[Stok Alat Awal]]+TBL_STOK5[[#This Row],[Alat In]]-TBL_STOK5[[#This Row],[Alat Out]]</f>
        <v>#REF!</v>
      </c>
      <c r="J157" s="79" t="s">
        <v>469</v>
      </c>
      <c r="K157" s="70"/>
    </row>
    <row r="158" spans="1:11" ht="9" hidden="1" customHeight="1">
      <c r="A158" s="63" t="s">
        <v>454</v>
      </c>
      <c r="B158" s="63" t="s">
        <v>143</v>
      </c>
      <c r="C158" s="64" t="s">
        <v>472</v>
      </c>
      <c r="D158" s="64" t="s">
        <v>473</v>
      </c>
      <c r="E158" s="67" t="s">
        <v>148</v>
      </c>
      <c r="F158" s="65"/>
      <c r="G158" s="66" t="e">
        <f>SUMIF([1]!Table13[Kode Barang],TBL_STOK5[[#This Row],[Kode Material]],[1]!Table13[Jumlah])</f>
        <v>#REF!</v>
      </c>
      <c r="H158" s="66" t="e">
        <f>SUMIF([1]!Table134[Kode Barang],TBL_STOK5[[#This Row],[Kode Material]],[1]!Table134[Jumlah])</f>
        <v>#REF!</v>
      </c>
      <c r="I158" s="65" t="e">
        <f>TBL_STOK5[[#This Row],[Stok Alat Awal]]+TBL_STOK5[[#This Row],[Alat In]]-TBL_STOK5[[#This Row],[Alat Out]]</f>
        <v>#REF!</v>
      </c>
      <c r="J158" s="79" t="s">
        <v>469</v>
      </c>
      <c r="K158" s="86"/>
    </row>
    <row r="159" spans="1:11" ht="9" hidden="1" customHeight="1">
      <c r="A159" s="63" t="s">
        <v>454</v>
      </c>
      <c r="B159" s="63" t="s">
        <v>143</v>
      </c>
      <c r="C159" s="64" t="s">
        <v>474</v>
      </c>
      <c r="D159" s="64" t="s">
        <v>475</v>
      </c>
      <c r="E159" s="67" t="s">
        <v>148</v>
      </c>
      <c r="F159" s="65"/>
      <c r="G159" s="72" t="e">
        <f>SUMIF([1]!Table13[Kode Barang],TBL_STOK5[[#This Row],[Kode Material]],[1]!Table13[Jumlah])</f>
        <v>#REF!</v>
      </c>
      <c r="H159" s="72" t="e">
        <f>SUMIF([1]!Table134[Kode Barang],TBL_STOK5[[#This Row],[Kode Material]],[1]!Table134[Jumlah])</f>
        <v>#REF!</v>
      </c>
      <c r="I159" s="65" t="e">
        <f>TBL_STOK5[[#This Row],[Stok Alat Awal]]+TBL_STOK5[[#This Row],[Alat In]]-TBL_STOK5[[#This Row],[Alat Out]]</f>
        <v>#REF!</v>
      </c>
      <c r="J159" s="73" t="s">
        <v>328</v>
      </c>
      <c r="K159" s="70"/>
    </row>
    <row r="160" spans="1:11" ht="9" hidden="1" customHeight="1">
      <c r="A160" s="63" t="s">
        <v>454</v>
      </c>
      <c r="B160" s="63" t="s">
        <v>143</v>
      </c>
      <c r="C160" s="64" t="s">
        <v>476</v>
      </c>
      <c r="D160" s="64" t="s">
        <v>477</v>
      </c>
      <c r="E160" s="67" t="s">
        <v>148</v>
      </c>
      <c r="F160" s="65"/>
      <c r="G160" s="72" t="e">
        <f>SUMIF([1]!Table13[Kode Barang],TBL_STOK5[[#This Row],[Kode Material]],[1]!Table13[Jumlah])</f>
        <v>#REF!</v>
      </c>
      <c r="H160" s="72" t="e">
        <f>SUMIF([1]!Table134[Kode Barang],TBL_STOK5[[#This Row],[Kode Material]],[1]!Table134[Jumlah])</f>
        <v>#REF!</v>
      </c>
      <c r="I160" s="65" t="e">
        <f>TBL_STOK5[[#This Row],[Stok Alat Awal]]+TBL_STOK5[[#This Row],[Alat In]]-TBL_STOK5[[#This Row],[Alat Out]]</f>
        <v>#REF!</v>
      </c>
      <c r="J160" s="79" t="s">
        <v>469</v>
      </c>
      <c r="K160" s="70"/>
    </row>
    <row r="161" spans="1:11" ht="9" hidden="1" customHeight="1">
      <c r="A161" s="63" t="s">
        <v>454</v>
      </c>
      <c r="B161" s="63" t="s">
        <v>143</v>
      </c>
      <c r="C161" s="64" t="s">
        <v>478</v>
      </c>
      <c r="D161" s="64" t="s">
        <v>479</v>
      </c>
      <c r="E161" s="67" t="s">
        <v>148</v>
      </c>
      <c r="F161" s="65"/>
      <c r="G161" s="72" t="e">
        <f>SUMIF([1]!Table13[Kode Barang],TBL_STOK5[[#This Row],[Kode Material]],[1]!Table13[Jumlah])</f>
        <v>#REF!</v>
      </c>
      <c r="H161" s="72" t="e">
        <f>SUMIF([1]!Table134[Kode Barang],TBL_STOK5[[#This Row],[Kode Material]],[1]!Table134[Jumlah])</f>
        <v>#REF!</v>
      </c>
      <c r="I161" s="65" t="e">
        <f>TBL_STOK5[[#This Row],[Stok Alat Awal]]+TBL_STOK5[[#This Row],[Alat In]]-TBL_STOK5[[#This Row],[Alat Out]]</f>
        <v>#REF!</v>
      </c>
      <c r="J161" s="73"/>
      <c r="K161" s="86"/>
    </row>
    <row r="162" spans="1:11" ht="9" hidden="1" customHeight="1">
      <c r="A162" s="63" t="s">
        <v>454</v>
      </c>
      <c r="B162" s="63" t="s">
        <v>143</v>
      </c>
      <c r="C162" s="64" t="s">
        <v>480</v>
      </c>
      <c r="D162" s="64" t="s">
        <v>481</v>
      </c>
      <c r="E162" s="67" t="s">
        <v>148</v>
      </c>
      <c r="F162" s="65"/>
      <c r="G162" s="72" t="e">
        <f>SUMIF([1]!Table13[Kode Barang],TBL_STOK5[[#This Row],[Kode Material]],[1]!Table13[Jumlah])</f>
        <v>#REF!</v>
      </c>
      <c r="H162" s="72" t="e">
        <f>SUMIF([1]!Table134[Kode Barang],TBL_STOK5[[#This Row],[Kode Material]],[1]!Table134[Jumlah])</f>
        <v>#REF!</v>
      </c>
      <c r="I162" s="65" t="e">
        <f>TBL_STOK5[[#This Row],[Stok Alat Awal]]+TBL_STOK5[[#This Row],[Alat In]]-TBL_STOK5[[#This Row],[Alat Out]]</f>
        <v>#REF!</v>
      </c>
      <c r="J162" s="73" t="s">
        <v>482</v>
      </c>
      <c r="K162" s="70"/>
    </row>
    <row r="163" spans="1:11" ht="9" hidden="1" customHeight="1">
      <c r="A163" s="63" t="s">
        <v>454</v>
      </c>
      <c r="B163" s="63" t="s">
        <v>143</v>
      </c>
      <c r="C163" s="64" t="s">
        <v>483</v>
      </c>
      <c r="D163" s="64" t="s">
        <v>484</v>
      </c>
      <c r="E163" s="67" t="s">
        <v>148</v>
      </c>
      <c r="F163" s="65"/>
      <c r="G163" s="72" t="e">
        <f>SUMIF([1]!Table13[Kode Barang],TBL_STOK5[[#This Row],[Kode Material]],[1]!Table13[Jumlah])</f>
        <v>#REF!</v>
      </c>
      <c r="H163" s="72" t="e">
        <f>SUMIF([1]!Table134[Kode Barang],TBL_STOK5[[#This Row],[Kode Material]],[1]!Table134[Jumlah])</f>
        <v>#REF!</v>
      </c>
      <c r="I163" s="65" t="e">
        <f>TBL_STOK5[[#This Row],[Stok Alat Awal]]+TBL_STOK5[[#This Row],[Alat In]]-TBL_STOK5[[#This Row],[Alat Out]]</f>
        <v>#REF!</v>
      </c>
      <c r="J163" s="73" t="s">
        <v>328</v>
      </c>
      <c r="K163" s="70"/>
    </row>
    <row r="164" spans="1:11" ht="9" hidden="1" customHeight="1">
      <c r="A164" s="63" t="s">
        <v>454</v>
      </c>
      <c r="B164" s="63" t="s">
        <v>143</v>
      </c>
      <c r="C164" s="64" t="s">
        <v>485</v>
      </c>
      <c r="D164" s="64" t="s">
        <v>486</v>
      </c>
      <c r="E164" s="67" t="s">
        <v>148</v>
      </c>
      <c r="F164" s="65"/>
      <c r="G164" s="72" t="e">
        <f>SUMIF([1]!Table13[Kode Barang],TBL_STOK5[[#This Row],[Kode Material]],[1]!Table13[Jumlah])</f>
        <v>#REF!</v>
      </c>
      <c r="H164" s="72" t="e">
        <f>SUMIF([1]!Table134[Kode Barang],TBL_STOK5[[#This Row],[Kode Material]],[1]!Table134[Jumlah])</f>
        <v>#REF!</v>
      </c>
      <c r="I164" s="65" t="e">
        <f>TBL_STOK5[[#This Row],[Stok Alat Awal]]+TBL_STOK5[[#This Row],[Alat In]]-TBL_STOK5[[#This Row],[Alat Out]]</f>
        <v>#REF!</v>
      </c>
      <c r="J164" s="73"/>
      <c r="K164" s="86"/>
    </row>
    <row r="165" spans="1:11" s="89" customFormat="1" ht="9" hidden="1" customHeight="1">
      <c r="A165" s="63" t="s">
        <v>454</v>
      </c>
      <c r="B165" s="63" t="s">
        <v>487</v>
      </c>
      <c r="C165" s="64" t="s">
        <v>488</v>
      </c>
      <c r="D165" s="64" t="s">
        <v>489</v>
      </c>
      <c r="E165" s="87" t="s">
        <v>252</v>
      </c>
      <c r="F165" s="66"/>
      <c r="G165" s="66" t="e">
        <f>SUMIF([1]!Table13[Kode Barang],TBL_STOK5[[#This Row],[Kode Material]],[1]!Table13[Jumlah])</f>
        <v>#REF!</v>
      </c>
      <c r="H165" s="66" t="e">
        <f>SUMIF([1]!Table134[Kode Barang],TBL_STOK5[[#This Row],[Kode Material]],[1]!Table134[Jumlah])</f>
        <v>#REF!</v>
      </c>
      <c r="I165" s="66" t="e">
        <f>TBL_STOK5[[#This Row],[Stok Alat Awal]]+TBL_STOK5[[#This Row],[Alat In]]-TBL_STOK5[[#This Row],[Alat Out]]</f>
        <v>#REF!</v>
      </c>
      <c r="J165" s="73" t="s">
        <v>103</v>
      </c>
      <c r="K165" s="88"/>
    </row>
    <row r="166" spans="1:11" ht="9" hidden="1" customHeight="1">
      <c r="A166" s="63" t="s">
        <v>454</v>
      </c>
      <c r="B166" s="63" t="s">
        <v>143</v>
      </c>
      <c r="C166" s="64" t="s">
        <v>490</v>
      </c>
      <c r="D166" s="64" t="s">
        <v>491</v>
      </c>
      <c r="E166" s="90" t="s">
        <v>148</v>
      </c>
      <c r="F166" s="91"/>
      <c r="G166" s="92" t="e">
        <f>SUMIF([1]!Table13[Kode Barang],TBL_STOK5[[#This Row],[Kode Material]],[1]!Table13[Jumlah])</f>
        <v>#REF!</v>
      </c>
      <c r="H166" s="92" t="e">
        <f>SUMIF([1]!Table134[Kode Barang],TBL_STOK5[[#This Row],[Kode Material]],[1]!Table134[Jumlah])</f>
        <v>#REF!</v>
      </c>
      <c r="I166" s="91" t="e">
        <f>TBL_STOK5[[#This Row],[Stok Alat Awal]]+TBL_STOK5[[#This Row],[Alat In]]-TBL_STOK5[[#This Row],[Alat Out]]</f>
        <v>#REF!</v>
      </c>
      <c r="J166" s="69" t="s">
        <v>103</v>
      </c>
      <c r="K166" s="70"/>
    </row>
    <row r="167" spans="1:11" ht="9" hidden="1" customHeight="1">
      <c r="A167" s="63" t="s">
        <v>454</v>
      </c>
      <c r="B167" s="63" t="s">
        <v>143</v>
      </c>
      <c r="C167" s="64" t="s">
        <v>492</v>
      </c>
      <c r="D167" s="64" t="s">
        <v>493</v>
      </c>
      <c r="E167" s="67" t="s">
        <v>252</v>
      </c>
      <c r="F167" s="65"/>
      <c r="G167" s="72" t="e">
        <f>SUMIF([1]!Table13[Kode Barang],TBL_STOK5[[#This Row],[Kode Material]],[1]!Table13[Jumlah])</f>
        <v>#REF!</v>
      </c>
      <c r="H167" s="72" t="e">
        <f>SUMIF([1]!Table134[Kode Barang],TBL_STOK5[[#This Row],[Kode Material]],[1]!Table134[Jumlah])</f>
        <v>#REF!</v>
      </c>
      <c r="I167" s="65" t="e">
        <f>TBL_STOK5[[#This Row],[Stok Alat Awal]]+TBL_STOK5[[#This Row],[Alat In]]-TBL_STOK5[[#This Row],[Alat Out]]</f>
        <v>#REF!</v>
      </c>
      <c r="J167" s="73" t="s">
        <v>247</v>
      </c>
      <c r="K167" s="70"/>
    </row>
    <row r="168" spans="1:11" ht="9" hidden="1" customHeight="1">
      <c r="A168" s="63" t="s">
        <v>454</v>
      </c>
      <c r="B168" s="63" t="s">
        <v>143</v>
      </c>
      <c r="C168" s="64" t="s">
        <v>494</v>
      </c>
      <c r="D168" s="64" t="s">
        <v>495</v>
      </c>
      <c r="E168" s="67" t="s">
        <v>271</v>
      </c>
      <c r="F168" s="65"/>
      <c r="G168" s="72" t="e">
        <f>SUMIF([1]!Table13[Kode Barang],TBL_STOK5[[#This Row],[Kode Material]],[1]!Table13[Jumlah])</f>
        <v>#REF!</v>
      </c>
      <c r="H168" s="72" t="e">
        <f>SUMIF([1]!Table134[Kode Barang],TBL_STOK5[[#This Row],[Kode Material]],[1]!Table134[Jumlah])</f>
        <v>#REF!</v>
      </c>
      <c r="I168" s="65" t="e">
        <f>TBL_STOK5[[#This Row],[Stok Alat Awal]]+TBL_STOK5[[#This Row],[Alat In]]-TBL_STOK5[[#This Row],[Alat Out]]</f>
        <v>#REF!</v>
      </c>
      <c r="J168" s="73" t="s">
        <v>103</v>
      </c>
      <c r="K168" s="70"/>
    </row>
    <row r="169" spans="1:11" ht="9" hidden="1" customHeight="1">
      <c r="A169" s="63" t="s">
        <v>454</v>
      </c>
      <c r="B169" s="63" t="s">
        <v>143</v>
      </c>
      <c r="C169" s="64" t="s">
        <v>496</v>
      </c>
      <c r="D169" s="64" t="s">
        <v>497</v>
      </c>
      <c r="E169" s="67" t="s">
        <v>271</v>
      </c>
      <c r="F169" s="65"/>
      <c r="G169" s="72" t="e">
        <f>SUMIF([1]!Table13[Kode Barang],TBL_STOK5[[#This Row],[Kode Material]],[1]!Table13[Jumlah])</f>
        <v>#REF!</v>
      </c>
      <c r="H169" s="72" t="e">
        <f>SUMIF([1]!Table134[Kode Barang],TBL_STOK5[[#This Row],[Kode Material]],[1]!Table134[Jumlah])</f>
        <v>#REF!</v>
      </c>
      <c r="I169" s="65" t="e">
        <f>TBL_STOK5[[#This Row],[Stok Alat Awal]]+TBL_STOK5[[#This Row],[Alat In]]-TBL_STOK5[[#This Row],[Alat Out]]</f>
        <v>#REF!</v>
      </c>
      <c r="J169" s="73" t="s">
        <v>171</v>
      </c>
      <c r="K169" s="70"/>
    </row>
    <row r="170" spans="1:11" ht="9" hidden="1" customHeight="1">
      <c r="A170" s="63" t="s">
        <v>454</v>
      </c>
      <c r="B170" s="63" t="s">
        <v>143</v>
      </c>
      <c r="C170" s="64" t="s">
        <v>498</v>
      </c>
      <c r="D170" s="64" t="s">
        <v>499</v>
      </c>
      <c r="E170" s="67" t="s">
        <v>148</v>
      </c>
      <c r="F170" s="65"/>
      <c r="G170" s="72" t="e">
        <f>SUMIF([1]!Table13[Kode Barang],TBL_STOK5[[#This Row],[Kode Material]],[1]!Table13[Jumlah])</f>
        <v>#REF!</v>
      </c>
      <c r="H170" s="72" t="e">
        <f>SUMIF([1]!Table134[Kode Barang],TBL_STOK5[[#This Row],[Kode Material]],[1]!Table134[Jumlah])</f>
        <v>#REF!</v>
      </c>
      <c r="I170" s="65" t="e">
        <f>TBL_STOK5[[#This Row],[Stok Alat Awal]]+TBL_STOK5[[#This Row],[Alat In]]-TBL_STOK5[[#This Row],[Alat Out]]</f>
        <v>#REF!</v>
      </c>
      <c r="J170" s="73" t="s">
        <v>171</v>
      </c>
      <c r="K170" s="70"/>
    </row>
    <row r="171" spans="1:11" ht="9" hidden="1" customHeight="1">
      <c r="A171" s="63" t="s">
        <v>454</v>
      </c>
      <c r="B171" s="63" t="s">
        <v>143</v>
      </c>
      <c r="C171" s="64" t="s">
        <v>500</v>
      </c>
      <c r="D171" s="64" t="s">
        <v>501</v>
      </c>
      <c r="E171" s="67" t="s">
        <v>148</v>
      </c>
      <c r="F171" s="65"/>
      <c r="G171" s="72" t="e">
        <f>SUMIF([1]!Table13[Kode Barang],TBL_STOK5[[#This Row],[Kode Material]],[1]!Table13[Jumlah])</f>
        <v>#REF!</v>
      </c>
      <c r="H171" s="72" t="e">
        <f>SUMIF([1]!Table134[Kode Barang],TBL_STOK5[[#This Row],[Kode Material]],[1]!Table134[Jumlah])</f>
        <v>#REF!</v>
      </c>
      <c r="I171" s="65" t="e">
        <f>TBL_STOK5[[#This Row],[Stok Alat Awal]]+TBL_STOK5[[#This Row],[Alat In]]-TBL_STOK5[[#This Row],[Alat Out]]</f>
        <v>#REF!</v>
      </c>
      <c r="J171" s="73" t="s">
        <v>460</v>
      </c>
      <c r="K171" s="70"/>
    </row>
    <row r="172" spans="1:11" ht="9" hidden="1" customHeight="1">
      <c r="A172" s="63" t="s">
        <v>454</v>
      </c>
      <c r="B172" s="63" t="s">
        <v>143</v>
      </c>
      <c r="C172" s="64" t="s">
        <v>502</v>
      </c>
      <c r="D172" s="64" t="s">
        <v>503</v>
      </c>
      <c r="E172" s="67" t="s">
        <v>504</v>
      </c>
      <c r="F172" s="65"/>
      <c r="G172" s="72" t="e">
        <f>SUMIF([1]!Table13[Kode Barang],TBL_STOK5[[#This Row],[Kode Material]],[1]!Table13[Jumlah])</f>
        <v>#REF!</v>
      </c>
      <c r="H172" s="72" t="e">
        <f>SUMIF([1]!Table134[Kode Barang],TBL_STOK5[[#This Row],[Kode Material]],[1]!Table134[Jumlah])</f>
        <v>#REF!</v>
      </c>
      <c r="I172" s="65" t="e">
        <f>TBL_STOK5[[#This Row],[Stok Alat Awal]]+TBL_STOK5[[#This Row],[Alat In]]-TBL_STOK5[[#This Row],[Alat Out]]</f>
        <v>#REF!</v>
      </c>
      <c r="J172" s="73" t="s">
        <v>460</v>
      </c>
      <c r="K172" s="86"/>
    </row>
    <row r="173" spans="1:11" ht="9" hidden="1" customHeight="1">
      <c r="A173" s="63" t="s">
        <v>454</v>
      </c>
      <c r="B173" s="63" t="s">
        <v>143</v>
      </c>
      <c r="C173" s="64" t="s">
        <v>505</v>
      </c>
      <c r="D173" s="64" t="s">
        <v>506</v>
      </c>
      <c r="E173" s="67" t="s">
        <v>148</v>
      </c>
      <c r="F173" s="65"/>
      <c r="G173" s="72" t="e">
        <f>SUMIF([1]!Table13[Kode Barang],TBL_STOK5[[#This Row],[Kode Material]],[1]!Table13[Jumlah])</f>
        <v>#REF!</v>
      </c>
      <c r="H173" s="72" t="e">
        <f>SUMIF([1]!Table134[Kode Barang],TBL_STOK5[[#This Row],[Kode Material]],[1]!Table134[Jumlah])</f>
        <v>#REF!</v>
      </c>
      <c r="I173" s="65" t="e">
        <f>TBL_STOK5[[#This Row],[Stok Alat Awal]]+TBL_STOK5[[#This Row],[Alat In]]-TBL_STOK5[[#This Row],[Alat Out]]</f>
        <v>#REF!</v>
      </c>
      <c r="J173" s="73" t="s">
        <v>460</v>
      </c>
      <c r="K173" s="70"/>
    </row>
    <row r="174" spans="1:11" ht="9" hidden="1" customHeight="1">
      <c r="A174" s="63" t="s">
        <v>454</v>
      </c>
      <c r="B174" s="63" t="s">
        <v>143</v>
      </c>
      <c r="C174" s="64" t="s">
        <v>507</v>
      </c>
      <c r="D174" s="64" t="s">
        <v>508</v>
      </c>
      <c r="E174" s="67" t="s">
        <v>271</v>
      </c>
      <c r="F174" s="65"/>
      <c r="G174" s="72" t="e">
        <f>SUMIF([1]!Table13[Kode Barang],TBL_STOK5[[#This Row],[Kode Material]],[1]!Table13[Jumlah])</f>
        <v>#REF!</v>
      </c>
      <c r="H174" s="72" t="e">
        <f>SUMIF([1]!Table134[Kode Barang],TBL_STOK5[[#This Row],[Kode Material]],[1]!Table134[Jumlah])</f>
        <v>#REF!</v>
      </c>
      <c r="I174" s="65" t="e">
        <f>TBL_STOK5[[#This Row],[Stok Alat Awal]]+TBL_STOK5[[#This Row],[Alat In]]-TBL_STOK5[[#This Row],[Alat Out]]</f>
        <v>#REF!</v>
      </c>
      <c r="J174" s="73" t="s">
        <v>328</v>
      </c>
      <c r="K174" s="70"/>
    </row>
    <row r="175" spans="1:11" ht="9" hidden="1" customHeight="1">
      <c r="A175" s="63" t="s">
        <v>454</v>
      </c>
      <c r="B175" s="63" t="s">
        <v>143</v>
      </c>
      <c r="C175" s="64" t="s">
        <v>509</v>
      </c>
      <c r="D175" s="64" t="s">
        <v>510</v>
      </c>
      <c r="E175" s="67" t="s">
        <v>271</v>
      </c>
      <c r="F175" s="65"/>
      <c r="G175" s="72" t="e">
        <f>SUMIF([1]!Table13[Kode Barang],TBL_STOK5[[#This Row],[Kode Material]],[1]!Table13[Jumlah])</f>
        <v>#REF!</v>
      </c>
      <c r="H175" s="72" t="e">
        <f>SUMIF([1]!Table134[Kode Barang],TBL_STOK5[[#This Row],[Kode Material]],[1]!Table134[Jumlah])</f>
        <v>#REF!</v>
      </c>
      <c r="I175" s="65" t="e">
        <f>TBL_STOK5[[#This Row],[Stok Alat Awal]]+TBL_STOK5[[#This Row],[Alat In]]-TBL_STOK5[[#This Row],[Alat Out]]</f>
        <v>#REF!</v>
      </c>
      <c r="J175" s="73" t="s">
        <v>306</v>
      </c>
      <c r="K175" s="70"/>
    </row>
    <row r="176" spans="1:11" ht="9" hidden="1" customHeight="1">
      <c r="A176" s="63" t="s">
        <v>454</v>
      </c>
      <c r="B176" s="63" t="s">
        <v>143</v>
      </c>
      <c r="C176" s="64" t="s">
        <v>511</v>
      </c>
      <c r="D176" s="64" t="s">
        <v>512</v>
      </c>
      <c r="E176" s="67" t="s">
        <v>271</v>
      </c>
      <c r="F176" s="65"/>
      <c r="G176" s="72" t="e">
        <f>SUMIF([1]!Table13[Kode Barang],TBL_STOK5[[#This Row],[Kode Material]],[1]!Table13[Jumlah])</f>
        <v>#REF!</v>
      </c>
      <c r="H176" s="72" t="e">
        <f>SUMIF([1]!Table134[Kode Barang],TBL_STOK5[[#This Row],[Kode Material]],[1]!Table134[Jumlah])</f>
        <v>#REF!</v>
      </c>
      <c r="I176" s="65" t="e">
        <f>TBL_STOK5[[#This Row],[Stok Alat Awal]]+TBL_STOK5[[#This Row],[Alat In]]-TBL_STOK5[[#This Row],[Alat Out]]</f>
        <v>#REF!</v>
      </c>
      <c r="J176" s="73" t="s">
        <v>306</v>
      </c>
      <c r="K176" s="70"/>
    </row>
    <row r="177" spans="1:11" ht="9" hidden="1" customHeight="1">
      <c r="A177" s="63" t="s">
        <v>454</v>
      </c>
      <c r="B177" s="63" t="s">
        <v>143</v>
      </c>
      <c r="C177" s="64" t="s">
        <v>513</v>
      </c>
      <c r="D177" s="64" t="s">
        <v>514</v>
      </c>
      <c r="E177" s="67" t="s">
        <v>148</v>
      </c>
      <c r="F177" s="65"/>
      <c r="G177" s="72" t="e">
        <f>SUMIF([1]!Table13[Kode Barang],TBL_STOK5[[#This Row],[Kode Material]],[1]!Table13[Jumlah])</f>
        <v>#REF!</v>
      </c>
      <c r="H177" s="72" t="e">
        <f>SUMIF([1]!Table134[Kode Barang],TBL_STOK5[[#This Row],[Kode Material]],[1]!Table134[Jumlah])</f>
        <v>#REF!</v>
      </c>
      <c r="I177" s="65" t="e">
        <f>TBL_STOK5[[#This Row],[Stok Alat Awal]]+TBL_STOK5[[#This Row],[Alat In]]-TBL_STOK5[[#This Row],[Alat Out]]</f>
        <v>#REF!</v>
      </c>
      <c r="J177" s="73"/>
      <c r="K177" s="70"/>
    </row>
    <row r="178" spans="1:11" ht="9" hidden="1" customHeight="1">
      <c r="A178" s="63" t="s">
        <v>454</v>
      </c>
      <c r="B178" s="63" t="s">
        <v>143</v>
      </c>
      <c r="C178" s="64" t="s">
        <v>515</v>
      </c>
      <c r="D178" s="64" t="s">
        <v>516</v>
      </c>
      <c r="E178" s="67" t="s">
        <v>148</v>
      </c>
      <c r="F178" s="65"/>
      <c r="G178" s="72" t="e">
        <f>SUMIF([1]!Table13[Kode Barang],TBL_STOK5[[#This Row],[Kode Material]],[1]!Table13[Jumlah])</f>
        <v>#REF!</v>
      </c>
      <c r="H178" s="72" t="e">
        <f>SUMIF([1]!Table134[Kode Barang],TBL_STOK5[[#This Row],[Kode Material]],[1]!Table134[Jumlah])</f>
        <v>#REF!</v>
      </c>
      <c r="I178" s="65" t="e">
        <f>TBL_STOK5[[#This Row],[Stok Alat Awal]]+TBL_STOK5[[#This Row],[Alat In]]-TBL_STOK5[[#This Row],[Alat Out]]</f>
        <v>#REF!</v>
      </c>
      <c r="J178" s="73"/>
      <c r="K178" s="70"/>
    </row>
    <row r="179" spans="1:11" ht="9" hidden="1" customHeight="1">
      <c r="A179" s="63" t="s">
        <v>454</v>
      </c>
      <c r="B179" s="63" t="s">
        <v>143</v>
      </c>
      <c r="C179" s="64" t="s">
        <v>517</v>
      </c>
      <c r="D179" s="64" t="s">
        <v>518</v>
      </c>
      <c r="E179" s="67" t="s">
        <v>148</v>
      </c>
      <c r="F179" s="65"/>
      <c r="G179" s="72" t="e">
        <f>SUMIF([1]!Table13[Kode Barang],TBL_STOK5[[#This Row],[Kode Material]],[1]!Table13[Jumlah])</f>
        <v>#REF!</v>
      </c>
      <c r="H179" s="72" t="e">
        <f>SUMIF([1]!Table134[Kode Barang],TBL_STOK5[[#This Row],[Kode Material]],[1]!Table134[Jumlah])</f>
        <v>#REF!</v>
      </c>
      <c r="I179" s="65" t="e">
        <f>TBL_STOK5[[#This Row],[Stok Alat Awal]]+TBL_STOK5[[#This Row],[Alat In]]-TBL_STOK5[[#This Row],[Alat Out]]</f>
        <v>#REF!</v>
      </c>
      <c r="J179" s="73"/>
      <c r="K179" s="70"/>
    </row>
    <row r="180" spans="1:11" ht="9" hidden="1" customHeight="1">
      <c r="A180" s="63" t="s">
        <v>454</v>
      </c>
      <c r="B180" s="63" t="s">
        <v>143</v>
      </c>
      <c r="C180" s="64" t="s">
        <v>519</v>
      </c>
      <c r="D180" s="64" t="s">
        <v>520</v>
      </c>
      <c r="E180" s="67" t="s">
        <v>521</v>
      </c>
      <c r="F180" s="65"/>
      <c r="G180" s="72" t="e">
        <f>SUMIF([1]!Table13[Kode Barang],TBL_STOK5[[#This Row],[Kode Material]],[1]!Table13[Jumlah])</f>
        <v>#REF!</v>
      </c>
      <c r="H180" s="72" t="e">
        <f>SUMIF([1]!Table134[Kode Barang],TBL_STOK5[[#This Row],[Kode Material]],[1]!Table134[Jumlah])</f>
        <v>#REF!</v>
      </c>
      <c r="I180" s="65" t="e">
        <f>TBL_STOK5[[#This Row],[Stok Alat Awal]]+TBL_STOK5[[#This Row],[Alat In]]-TBL_STOK5[[#This Row],[Alat Out]]</f>
        <v>#REF!</v>
      </c>
      <c r="J180" s="73"/>
      <c r="K180" s="70"/>
    </row>
    <row r="181" spans="1:11" ht="9" hidden="1" customHeight="1">
      <c r="A181" s="63" t="s">
        <v>454</v>
      </c>
      <c r="B181" s="63" t="s">
        <v>143</v>
      </c>
      <c r="C181" s="64" t="s">
        <v>522</v>
      </c>
      <c r="D181" s="64" t="s">
        <v>523</v>
      </c>
      <c r="E181" s="67" t="s">
        <v>252</v>
      </c>
      <c r="F181" s="65"/>
      <c r="G181" s="66" t="e">
        <f>SUMIF([1]!Table13[Kode Barang],TBL_STOK5[[#This Row],[Kode Material]],[1]!Table13[Jumlah])</f>
        <v>#REF!</v>
      </c>
      <c r="H181" s="66" t="e">
        <f>SUMIF([1]!Table134[Kode Barang],TBL_STOK5[[#This Row],[Kode Material]],[1]!Table134[Jumlah])</f>
        <v>#REF!</v>
      </c>
      <c r="I181" s="65" t="e">
        <f>TBL_STOK5[[#This Row],[Stok Alat Awal]]+TBL_STOK5[[#This Row],[Alat In]]-TBL_STOK5[[#This Row],[Alat Out]]</f>
        <v>#REF!</v>
      </c>
      <c r="J181" s="79"/>
      <c r="K181" s="70"/>
    </row>
    <row r="182" spans="1:11" ht="9" hidden="1" customHeight="1">
      <c r="G182" s="95" t="e">
        <f>SUMIF([1]!Table13[Kode Barang],TBL_STOK5[[#This Row],[Kode Material]],[1]!Table13[Jumlah])</f>
        <v>#REF!</v>
      </c>
      <c r="H182" s="96" t="e">
        <f>SUMIF([1]!Table134[Kode Barang],TBL_STOK5[[#This Row],[Kode Material]],[1]!Table134[Jumlah])</f>
        <v>#REF!</v>
      </c>
      <c r="I182" s="95" t="e">
        <f>TBL_STOK5[[#This Row],[Stok Alat Awal]]+TBL_STOK5[[#This Row],[Alat In]]-TBL_STOK5[[#This Row],[Alat Out]]</f>
        <v>#REF!</v>
      </c>
    </row>
    <row r="183" spans="1:11" ht="9" hidden="1" customHeight="1">
      <c r="A183" s="80"/>
      <c r="B183" s="80"/>
      <c r="C183" s="81"/>
      <c r="D183" s="82"/>
      <c r="E183" s="97"/>
      <c r="F183" s="84"/>
      <c r="G183" s="84" t="e">
        <f>SUMIF([1]!Table13[Kode Barang],TBL_STOK5[[#This Row],[Kode Material]],[1]!Table13[Jumlah])</f>
        <v>#REF!</v>
      </c>
      <c r="H183" s="84" t="e">
        <f>SUMIF([1]!Table134[Kode Barang],TBL_STOK5[[#This Row],[Kode Material]],[1]!Table134[Jumlah])</f>
        <v>#REF!</v>
      </c>
      <c r="I183" s="84" t="e">
        <f>TBL_STOK5[[#This Row],[Stok Alat Awal]]+TBL_STOK5[[#This Row],[Alat In]]-TBL_STOK5[[#This Row],[Alat Out]]</f>
        <v>#REF!</v>
      </c>
      <c r="J183" s="85"/>
      <c r="K183" s="86"/>
    </row>
    <row r="184" spans="1:11" ht="9" hidden="1" customHeight="1">
      <c r="A184" s="80"/>
      <c r="B184" s="80"/>
      <c r="C184" s="81"/>
      <c r="D184" s="82"/>
      <c r="E184" s="97"/>
      <c r="F184" s="84"/>
      <c r="G184" s="84" t="e">
        <f>SUMIF([1]!Table13[Kode Barang],TBL_STOK5[[#This Row],[Kode Material]],[1]!Table13[Jumlah])</f>
        <v>#REF!</v>
      </c>
      <c r="H184" s="84" t="e">
        <f>SUMIF([1]!Table134[Kode Barang],TBL_STOK5[[#This Row],[Kode Material]],[1]!Table134[Jumlah])</f>
        <v>#REF!</v>
      </c>
      <c r="I184" s="84" t="e">
        <f>TBL_STOK5[[#This Row],[Stok Alat Awal]]+TBL_STOK5[[#This Row],[Alat In]]-TBL_STOK5[[#This Row],[Alat Out]]</f>
        <v>#REF!</v>
      </c>
      <c r="J184" s="85"/>
      <c r="K184" s="86"/>
    </row>
    <row r="185" spans="1:11" ht="9" hidden="1" customHeight="1">
      <c r="A185" s="63"/>
      <c r="B185" s="63"/>
      <c r="C185" s="64"/>
      <c r="D185" s="77"/>
      <c r="E185" s="98"/>
      <c r="F185" s="66"/>
      <c r="G185" s="66" t="e">
        <f>SUMIF([1]!Table13[Kode Barang],TBL_STOK5[[#This Row],[Kode Material]],[1]!Table13[Jumlah])</f>
        <v>#REF!</v>
      </c>
      <c r="H185" s="66" t="e">
        <f>SUMIF([1]!Table134[Kode Barang],TBL_STOK5[[#This Row],[Kode Material]],[1]!Table134[Jumlah])</f>
        <v>#REF!</v>
      </c>
      <c r="I185" s="66" t="e">
        <f>TBL_STOK5[[#This Row],[Stok Alat Awal]]+TBL_STOK5[[#This Row],[Alat In]]-TBL_STOK5[[#This Row],[Alat Out]]</f>
        <v>#REF!</v>
      </c>
      <c r="J185" s="73"/>
      <c r="K185" s="86"/>
    </row>
    <row r="186" spans="1:11" ht="9" hidden="1" customHeight="1">
      <c r="A186" s="63" t="s">
        <v>524</v>
      </c>
      <c r="B186" s="63" t="s">
        <v>143</v>
      </c>
      <c r="C186" s="64" t="s">
        <v>525</v>
      </c>
      <c r="D186" s="64" t="s">
        <v>526</v>
      </c>
      <c r="E186" s="67" t="s">
        <v>527</v>
      </c>
      <c r="F186" s="66"/>
      <c r="G186" s="72" t="e">
        <f>SUMIF([1]!Table13[Kode Barang],TBL_STOK5[[#This Row],[Kode Material]],[1]!Table13[Jumlah])</f>
        <v>#REF!</v>
      </c>
      <c r="H186" s="72" t="e">
        <f>SUMIF([1]!Table134[Kode Barang],TBL_STOK5[[#This Row],[Kode Material]],[1]!Table134[Jumlah])</f>
        <v>#REF!</v>
      </c>
      <c r="I186" s="65" t="e">
        <f>TBL_STOK5[[#This Row],[Stok Alat Awal]]+TBL_STOK5[[#This Row],[Alat In]]-TBL_STOK5[[#This Row],[Alat Out]]</f>
        <v>#REF!</v>
      </c>
      <c r="J186" s="73" t="s">
        <v>528</v>
      </c>
      <c r="K186" s="86"/>
    </row>
    <row r="187" spans="1:11" ht="9" hidden="1" customHeight="1">
      <c r="A187" s="63" t="s">
        <v>524</v>
      </c>
      <c r="B187" s="63" t="s">
        <v>143</v>
      </c>
      <c r="C187" s="64" t="s">
        <v>529</v>
      </c>
      <c r="D187" s="64" t="s">
        <v>530</v>
      </c>
      <c r="E187" s="67" t="s">
        <v>527</v>
      </c>
      <c r="F187" s="66"/>
      <c r="G187" s="72" t="e">
        <f>SUMIF([1]!Table13[Kode Barang],TBL_STOK5[[#This Row],[Kode Material]],[1]!Table13[Jumlah])</f>
        <v>#REF!</v>
      </c>
      <c r="H187" s="72" t="e">
        <f>SUMIF([1]!Table134[Kode Barang],TBL_STOK5[[#This Row],[Kode Material]],[1]!Table134[Jumlah])</f>
        <v>#REF!</v>
      </c>
      <c r="I187" s="65" t="e">
        <f>TBL_STOK5[[#This Row],[Stok Alat Awal]]+TBL_STOK5[[#This Row],[Alat In]]-TBL_STOK5[[#This Row],[Alat Out]]</f>
        <v>#REF!</v>
      </c>
      <c r="J187" s="73" t="s">
        <v>528</v>
      </c>
      <c r="K187" s="86"/>
    </row>
    <row r="188" spans="1:11" ht="9" hidden="1" customHeight="1">
      <c r="A188" s="63" t="s">
        <v>531</v>
      </c>
      <c r="B188" s="63" t="s">
        <v>143</v>
      </c>
      <c r="C188" s="64" t="s">
        <v>532</v>
      </c>
      <c r="D188" s="64" t="s">
        <v>533</v>
      </c>
      <c r="E188" s="67" t="s">
        <v>148</v>
      </c>
      <c r="F188" s="65"/>
      <c r="G188" s="72" t="e">
        <f>SUMIF([1]!Table13[Kode Barang],TBL_STOK5[[#This Row],[Kode Material]],[1]!Table13[Jumlah])</f>
        <v>#REF!</v>
      </c>
      <c r="H188" s="72" t="e">
        <f>SUMIF([1]!Table134[Kode Barang],TBL_STOK5[[#This Row],[Kode Material]],[1]!Table134[Jumlah])</f>
        <v>#REF!</v>
      </c>
      <c r="I188" s="65" t="e">
        <f>TBL_STOK5[[#This Row],[Stok Alat Awal]]+TBL_STOK5[[#This Row],[Alat In]]-TBL_STOK5[[#This Row],[Alat Out]]</f>
        <v>#REF!</v>
      </c>
      <c r="J188" s="73" t="s">
        <v>171</v>
      </c>
      <c r="K188" s="70"/>
    </row>
    <row r="189" spans="1:11" ht="9" hidden="1" customHeight="1">
      <c r="A189" s="63" t="s">
        <v>531</v>
      </c>
      <c r="B189" s="63" t="s">
        <v>143</v>
      </c>
      <c r="C189" s="64" t="s">
        <v>534</v>
      </c>
      <c r="D189" s="64" t="s">
        <v>535</v>
      </c>
      <c r="E189" s="67" t="s">
        <v>148</v>
      </c>
      <c r="F189" s="65"/>
      <c r="G189" s="72" t="e">
        <f>SUMIF([1]!Table13[Kode Barang],TBL_STOK5[[#This Row],[Kode Material]],[1]!Table13[Jumlah])</f>
        <v>#REF!</v>
      </c>
      <c r="H189" s="72" t="e">
        <f>SUMIF([1]!Table134[Kode Barang],TBL_STOK5[[#This Row],[Kode Material]],[1]!Table134[Jumlah])</f>
        <v>#REF!</v>
      </c>
      <c r="I189" s="65" t="e">
        <f>TBL_STOK5[[#This Row],[Stok Alat Awal]]+TBL_STOK5[[#This Row],[Alat In]]-TBL_STOK5[[#This Row],[Alat Out]]</f>
        <v>#REF!</v>
      </c>
      <c r="J189" s="73" t="s">
        <v>171</v>
      </c>
      <c r="K189" s="70"/>
    </row>
    <row r="190" spans="1:11" ht="9" hidden="1" customHeight="1">
      <c r="A190" s="63" t="s">
        <v>531</v>
      </c>
      <c r="B190" s="63" t="s">
        <v>143</v>
      </c>
      <c r="C190" s="64" t="s">
        <v>536</v>
      </c>
      <c r="D190" s="64" t="s">
        <v>536</v>
      </c>
      <c r="E190" s="67" t="s">
        <v>148</v>
      </c>
      <c r="F190" s="65"/>
      <c r="G190" s="72" t="e">
        <f>SUMIF([1]!Table13[Kode Barang],TBL_STOK5[[#This Row],[Kode Material]],[1]!Table13[Jumlah])</f>
        <v>#REF!</v>
      </c>
      <c r="H190" s="72" t="e">
        <f>SUMIF([1]!Table134[Kode Barang],TBL_STOK5[[#This Row],[Kode Material]],[1]!Table134[Jumlah])</f>
        <v>#REF!</v>
      </c>
      <c r="I190" s="65" t="e">
        <f>TBL_STOK5[[#This Row],[Stok Alat Awal]]+TBL_STOK5[[#This Row],[Alat In]]-TBL_STOK5[[#This Row],[Alat Out]]</f>
        <v>#REF!</v>
      </c>
      <c r="J190" s="73"/>
      <c r="K190" s="70"/>
    </row>
    <row r="191" spans="1:11" ht="9" hidden="1" customHeight="1">
      <c r="A191" s="63" t="s">
        <v>531</v>
      </c>
      <c r="B191" s="63" t="s">
        <v>143</v>
      </c>
      <c r="C191" s="64" t="s">
        <v>537</v>
      </c>
      <c r="D191" s="64" t="s">
        <v>538</v>
      </c>
      <c r="E191" s="67" t="s">
        <v>539</v>
      </c>
      <c r="F191" s="65"/>
      <c r="G191" s="72" t="e">
        <f>SUMIF([1]!Table13[Kode Barang],TBL_STOK5[[#This Row],[Kode Material]],[1]!Table13[Jumlah])</f>
        <v>#REF!</v>
      </c>
      <c r="H191" s="72" t="e">
        <f>SUMIF([1]!Table134[Kode Barang],TBL_STOK5[[#This Row],[Kode Material]],[1]!Table134[Jumlah])</f>
        <v>#REF!</v>
      </c>
      <c r="I191" s="65" t="e">
        <f>TBL_STOK5[[#This Row],[Stok Alat Awal]]+TBL_STOK5[[#This Row],[Alat In]]-TBL_STOK5[[#This Row],[Alat Out]]</f>
        <v>#REF!</v>
      </c>
      <c r="J191" s="73" t="s">
        <v>540</v>
      </c>
      <c r="K191" s="70"/>
    </row>
    <row r="192" spans="1:11" ht="9" hidden="1" customHeight="1">
      <c r="A192" s="63" t="s">
        <v>531</v>
      </c>
      <c r="B192" s="63" t="s">
        <v>143</v>
      </c>
      <c r="C192" s="64" t="s">
        <v>541</v>
      </c>
      <c r="D192" s="64" t="s">
        <v>542</v>
      </c>
      <c r="E192" s="63" t="s">
        <v>543</v>
      </c>
      <c r="F192" s="65"/>
      <c r="G192" s="72" t="e">
        <f>SUMIF([1]!Table13[Kode Barang],TBL_STOK5[[#This Row],[Kode Material]],[1]!Table13[Jumlah])</f>
        <v>#REF!</v>
      </c>
      <c r="H192" s="72" t="e">
        <f>SUMIF([1]!Table134[Kode Barang],TBL_STOK5[[#This Row],[Kode Material]],[1]!Table134[Jumlah])</f>
        <v>#REF!</v>
      </c>
      <c r="I192" s="65" t="e">
        <f>TBL_STOK5[[#This Row],[Stok Alat Awal]]+TBL_STOK5[[#This Row],[Alat In]]-TBL_STOK5[[#This Row],[Alat Out]]</f>
        <v>#REF!</v>
      </c>
      <c r="J192" s="73"/>
      <c r="K192" s="86"/>
    </row>
    <row r="193" spans="1:11" ht="9" hidden="1" customHeight="1">
      <c r="A193" s="63" t="s">
        <v>531</v>
      </c>
      <c r="B193" s="63" t="s">
        <v>143</v>
      </c>
      <c r="C193" s="64" t="s">
        <v>544</v>
      </c>
      <c r="D193" s="64" t="s">
        <v>545</v>
      </c>
      <c r="E193" s="67" t="s">
        <v>546</v>
      </c>
      <c r="F193" s="65"/>
      <c r="G193" s="66" t="e">
        <f>SUMIF([1]!Table13[Kode Barang],TBL_STOK5[[#This Row],[Kode Material]],[1]!Table13[Jumlah])</f>
        <v>#REF!</v>
      </c>
      <c r="H193" s="72" t="e">
        <f>SUMIF([1]!Table134[Kode Barang],TBL_STOK5[[#This Row],[Kode Material]],[1]!Table134[Jumlah])</f>
        <v>#REF!</v>
      </c>
      <c r="I193" s="65" t="e">
        <f>TBL_STOK5[[#This Row],[Stok Alat Awal]]+TBL_STOK5[[#This Row],[Alat In]]-TBL_STOK5[[#This Row],[Alat Out]]</f>
        <v>#REF!</v>
      </c>
      <c r="J193" s="73" t="s">
        <v>174</v>
      </c>
      <c r="K193" s="70"/>
    </row>
    <row r="194" spans="1:11" ht="9" hidden="1" customHeight="1">
      <c r="A194" s="63" t="s">
        <v>531</v>
      </c>
      <c r="B194" s="63" t="s">
        <v>143</v>
      </c>
      <c r="C194" s="64" t="s">
        <v>547</v>
      </c>
      <c r="D194" s="64" t="s">
        <v>548</v>
      </c>
      <c r="E194" s="67" t="s">
        <v>546</v>
      </c>
      <c r="F194" s="65"/>
      <c r="G194" s="66" t="e">
        <f>SUMIF([1]!Table13[Kode Barang],TBL_STOK5[[#This Row],[Kode Material]],[1]!Table13[Jumlah])</f>
        <v>#REF!</v>
      </c>
      <c r="H194" s="72" t="e">
        <f>SUMIF([1]!Table134[Kode Barang],TBL_STOK5[[#This Row],[Kode Material]],[1]!Table134[Jumlah])</f>
        <v>#REF!</v>
      </c>
      <c r="I194" s="65" t="e">
        <f>TBL_STOK5[[#This Row],[Stok Alat Awal]]+TBL_STOK5[[#This Row],[Alat In]]-TBL_STOK5[[#This Row],[Alat Out]]</f>
        <v>#REF!</v>
      </c>
      <c r="J194" s="73" t="s">
        <v>174</v>
      </c>
      <c r="K194" s="70"/>
    </row>
    <row r="195" spans="1:11" ht="9" hidden="1" customHeight="1">
      <c r="A195" s="63" t="s">
        <v>531</v>
      </c>
      <c r="B195" s="63" t="s">
        <v>143</v>
      </c>
      <c r="C195" s="64" t="s">
        <v>549</v>
      </c>
      <c r="D195" s="64" t="s">
        <v>550</v>
      </c>
      <c r="E195" s="67" t="s">
        <v>148</v>
      </c>
      <c r="F195" s="65"/>
      <c r="G195" s="72" t="e">
        <f>SUMIF([1]!Table13[Kode Barang],TBL_STOK5[[#This Row],[Kode Material]],[1]!Table13[Jumlah])</f>
        <v>#REF!</v>
      </c>
      <c r="H195" s="72" t="e">
        <f>SUMIF([1]!Table134[Kode Barang],TBL_STOK5[[#This Row],[Kode Material]],[1]!Table134[Jumlah])</f>
        <v>#REF!</v>
      </c>
      <c r="I195" s="65" t="e">
        <f>TBL_STOK5[[#This Row],[Stok Alat Awal]]+TBL_STOK5[[#This Row],[Alat In]]-TBL_STOK5[[#This Row],[Alat Out]]</f>
        <v>#REF!</v>
      </c>
      <c r="J195" s="73" t="s">
        <v>551</v>
      </c>
      <c r="K195" s="70"/>
    </row>
    <row r="196" spans="1:11" ht="9" hidden="1" customHeight="1">
      <c r="A196" s="63" t="s">
        <v>531</v>
      </c>
      <c r="B196" s="63" t="s">
        <v>143</v>
      </c>
      <c r="C196" s="64" t="s">
        <v>552</v>
      </c>
      <c r="D196" s="64" t="s">
        <v>552</v>
      </c>
      <c r="E196" s="67" t="s">
        <v>553</v>
      </c>
      <c r="F196" s="65"/>
      <c r="G196" s="72" t="e">
        <f>SUMIF([1]!Table13[Kode Barang],TBL_STOK5[[#This Row],[Kode Material]],[1]!Table13[Jumlah])</f>
        <v>#REF!</v>
      </c>
      <c r="H196" s="72" t="e">
        <f>SUMIF([1]!Table134[Kode Barang],TBL_STOK5[[#This Row],[Kode Material]],[1]!Table134[Jumlah])</f>
        <v>#REF!</v>
      </c>
      <c r="I196" s="65" t="e">
        <f>TBL_STOK5[[#This Row],[Stok Alat Awal]]+TBL_STOK5[[#This Row],[Alat In]]-TBL_STOK5[[#This Row],[Alat Out]]</f>
        <v>#REF!</v>
      </c>
      <c r="J196" s="73" t="s">
        <v>554</v>
      </c>
      <c r="K196" s="70"/>
    </row>
    <row r="197" spans="1:11" ht="9" hidden="1" customHeight="1">
      <c r="A197" s="63" t="s">
        <v>531</v>
      </c>
      <c r="B197" s="63" t="s">
        <v>143</v>
      </c>
      <c r="C197" s="64" t="s">
        <v>555</v>
      </c>
      <c r="D197" s="64" t="s">
        <v>555</v>
      </c>
      <c r="E197" s="67" t="s">
        <v>553</v>
      </c>
      <c r="F197" s="65"/>
      <c r="G197" s="72" t="e">
        <f>SUMIF([1]!Table13[Kode Barang],TBL_STOK5[[#This Row],[Kode Material]],[1]!Table13[Jumlah])</f>
        <v>#REF!</v>
      </c>
      <c r="H197" s="72" t="e">
        <f>SUMIF([1]!Table134[Kode Barang],TBL_STOK5[[#This Row],[Kode Material]],[1]!Table134[Jumlah])</f>
        <v>#REF!</v>
      </c>
      <c r="I197" s="65" t="e">
        <f>TBL_STOK5[[#This Row],[Stok Alat Awal]]+TBL_STOK5[[#This Row],[Alat In]]-TBL_STOK5[[#This Row],[Alat Out]]</f>
        <v>#REF!</v>
      </c>
      <c r="J197" s="73"/>
      <c r="K197" s="70"/>
    </row>
    <row r="198" spans="1:11" ht="9" hidden="1" customHeight="1">
      <c r="A198" s="63" t="s">
        <v>531</v>
      </c>
      <c r="B198" s="63" t="s">
        <v>143</v>
      </c>
      <c r="C198" s="64" t="s">
        <v>556</v>
      </c>
      <c r="D198" s="64" t="s">
        <v>556</v>
      </c>
      <c r="E198" s="67" t="s">
        <v>553</v>
      </c>
      <c r="F198" s="65"/>
      <c r="G198" s="72" t="e">
        <f>SUMIF([1]!Table13[Kode Barang],TBL_STOK5[[#This Row],[Kode Material]],[1]!Table13[Jumlah])</f>
        <v>#REF!</v>
      </c>
      <c r="H198" s="72" t="e">
        <f>SUMIF([1]!Table134[Kode Barang],TBL_STOK5[[#This Row],[Kode Material]],[1]!Table134[Jumlah])</f>
        <v>#REF!</v>
      </c>
      <c r="I198" s="65" t="e">
        <f>TBL_STOK5[[#This Row],[Stok Alat Awal]]+TBL_STOK5[[#This Row],[Alat In]]-TBL_STOK5[[#This Row],[Alat Out]]</f>
        <v>#REF!</v>
      </c>
      <c r="J198" s="73"/>
      <c r="K198" s="70"/>
    </row>
    <row r="199" spans="1:11" ht="9" hidden="1" customHeight="1">
      <c r="A199" s="63" t="s">
        <v>531</v>
      </c>
      <c r="B199" s="63" t="s">
        <v>143</v>
      </c>
      <c r="C199" s="64" t="s">
        <v>557</v>
      </c>
      <c r="D199" s="64" t="s">
        <v>557</v>
      </c>
      <c r="E199" s="63" t="s">
        <v>543</v>
      </c>
      <c r="F199" s="65"/>
      <c r="G199" s="72" t="e">
        <f>SUMIF([1]!Table13[Kode Barang],TBL_STOK5[[#This Row],[Kode Material]],[1]!Table13[Jumlah])</f>
        <v>#REF!</v>
      </c>
      <c r="H199" s="72" t="e">
        <f>SUMIF([1]!Table134[Kode Barang],TBL_STOK5[[#This Row],[Kode Material]],[1]!Table134[Jumlah])</f>
        <v>#REF!</v>
      </c>
      <c r="I199" s="65" t="e">
        <f>TBL_STOK5[[#This Row],[Stok Alat Awal]]+TBL_STOK5[[#This Row],[Alat In]]-TBL_STOK5[[#This Row],[Alat Out]]</f>
        <v>#REF!</v>
      </c>
      <c r="J199" s="73"/>
      <c r="K199" s="70"/>
    </row>
    <row r="200" spans="1:11" ht="9" hidden="1" customHeight="1">
      <c r="A200" s="63" t="s">
        <v>531</v>
      </c>
      <c r="B200" s="63" t="s">
        <v>143</v>
      </c>
      <c r="C200" s="64" t="s">
        <v>558</v>
      </c>
      <c r="D200" s="64" t="s">
        <v>559</v>
      </c>
      <c r="E200" s="67" t="s">
        <v>527</v>
      </c>
      <c r="F200" s="65"/>
      <c r="G200" s="72" t="e">
        <f>SUMIF([1]!Table13[Kode Barang],TBL_STOK5[[#This Row],[Kode Material]],[1]!Table13[Jumlah])</f>
        <v>#REF!</v>
      </c>
      <c r="H200" s="72" t="e">
        <f>SUMIF([1]!Table134[Kode Barang],TBL_STOK5[[#This Row],[Kode Material]],[1]!Table134[Jumlah])</f>
        <v>#REF!</v>
      </c>
      <c r="I200" s="65" t="e">
        <f>TBL_STOK5[[#This Row],[Stok Alat Awal]]+TBL_STOK5[[#This Row],[Alat In]]-TBL_STOK5[[#This Row],[Alat Out]]</f>
        <v>#REF!</v>
      </c>
      <c r="J200" s="73" t="s">
        <v>460</v>
      </c>
      <c r="K200" s="70"/>
    </row>
    <row r="201" spans="1:11" ht="9" hidden="1" customHeight="1">
      <c r="A201" s="63" t="s">
        <v>531</v>
      </c>
      <c r="B201" s="63" t="s">
        <v>143</v>
      </c>
      <c r="C201" s="64" t="s">
        <v>560</v>
      </c>
      <c r="D201" s="64" t="s">
        <v>561</v>
      </c>
      <c r="E201" s="67" t="s">
        <v>527</v>
      </c>
      <c r="F201" s="65"/>
      <c r="G201" s="72" t="e">
        <f>SUMIF([1]!Table13[Kode Barang],TBL_STOK5[[#This Row],[Kode Material]],[1]!Table13[Jumlah])</f>
        <v>#REF!</v>
      </c>
      <c r="H201" s="72" t="e">
        <f>SUMIF([1]!Table134[Kode Barang],TBL_STOK5[[#This Row],[Kode Material]],[1]!Table134[Jumlah])</f>
        <v>#REF!</v>
      </c>
      <c r="I201" s="65" t="e">
        <f>TBL_STOK5[[#This Row],[Stok Alat Awal]]+TBL_STOK5[[#This Row],[Alat In]]-TBL_STOK5[[#This Row],[Alat Out]]</f>
        <v>#REF!</v>
      </c>
      <c r="J201" s="73" t="s">
        <v>171</v>
      </c>
      <c r="K201" s="70"/>
    </row>
    <row r="202" spans="1:11" ht="9" hidden="1" customHeight="1">
      <c r="A202" s="63" t="s">
        <v>531</v>
      </c>
      <c r="B202" s="63" t="s">
        <v>143</v>
      </c>
      <c r="C202" s="64" t="s">
        <v>562</v>
      </c>
      <c r="D202" s="64" t="s">
        <v>563</v>
      </c>
      <c r="E202" s="67" t="s">
        <v>546</v>
      </c>
      <c r="F202" s="65"/>
      <c r="G202" s="72" t="e">
        <f>SUMIF([1]!Table13[Kode Barang],TBL_STOK5[[#This Row],[Kode Material]],[1]!Table13[Jumlah])</f>
        <v>#REF!</v>
      </c>
      <c r="H202" s="72" t="e">
        <f>SUMIF([1]!Table134[Kode Barang],TBL_STOK5[[#This Row],[Kode Material]],[1]!Table134[Jumlah])</f>
        <v>#REF!</v>
      </c>
      <c r="I202" s="65" t="e">
        <f>TBL_STOK5[[#This Row],[Stok Alat Awal]]+TBL_STOK5[[#This Row],[Alat In]]-TBL_STOK5[[#This Row],[Alat Out]]</f>
        <v>#REF!</v>
      </c>
      <c r="J202" s="73" t="s">
        <v>174</v>
      </c>
      <c r="K202" s="70"/>
    </row>
    <row r="203" spans="1:11" ht="9" hidden="1" customHeight="1">
      <c r="A203" s="63" t="s">
        <v>531</v>
      </c>
      <c r="B203" s="63" t="s">
        <v>143</v>
      </c>
      <c r="C203" s="64" t="s">
        <v>564</v>
      </c>
      <c r="D203" s="64" t="s">
        <v>565</v>
      </c>
      <c r="E203" s="67" t="s">
        <v>539</v>
      </c>
      <c r="F203" s="65"/>
      <c r="G203" s="72" t="e">
        <f>SUMIF([1]!Table13[Kode Barang],TBL_STOK5[[#This Row],[Kode Material]],[1]!Table13[Jumlah])</f>
        <v>#REF!</v>
      </c>
      <c r="H203" s="72" t="e">
        <f>SUMIF([1]!Table134[Kode Barang],TBL_STOK5[[#This Row],[Kode Material]],[1]!Table134[Jumlah])</f>
        <v>#REF!</v>
      </c>
      <c r="I203" s="65" t="e">
        <f>TBL_STOK5[[#This Row],[Stok Alat Awal]]+TBL_STOK5[[#This Row],[Alat In]]-TBL_STOK5[[#This Row],[Alat Out]]</f>
        <v>#REF!</v>
      </c>
      <c r="J203" s="73" t="s">
        <v>171</v>
      </c>
      <c r="K203" s="70"/>
    </row>
    <row r="204" spans="1:11" ht="9" hidden="1" customHeight="1">
      <c r="A204" s="63" t="s">
        <v>531</v>
      </c>
      <c r="B204" s="63" t="s">
        <v>143</v>
      </c>
      <c r="C204" s="64" t="s">
        <v>566</v>
      </c>
      <c r="D204" s="64" t="s">
        <v>567</v>
      </c>
      <c r="E204" s="67" t="s">
        <v>539</v>
      </c>
      <c r="F204" s="65"/>
      <c r="G204" s="72" t="e">
        <f>SUMIF([1]!Table13[Kode Barang],TBL_STOK5[[#This Row],[Kode Material]],[1]!Table13[Jumlah])</f>
        <v>#REF!</v>
      </c>
      <c r="H204" s="72" t="e">
        <f>SUMIF([1]!Table134[Kode Barang],TBL_STOK5[[#This Row],[Kode Material]],[1]!Table134[Jumlah])</f>
        <v>#REF!</v>
      </c>
      <c r="I204" s="65" t="e">
        <f>TBL_STOK5[[#This Row],[Stok Alat Awal]]+TBL_STOK5[[#This Row],[Alat In]]-TBL_STOK5[[#This Row],[Alat Out]]</f>
        <v>#REF!</v>
      </c>
      <c r="J204" s="73" t="s">
        <v>212</v>
      </c>
      <c r="K204" s="70"/>
    </row>
    <row r="205" spans="1:11" ht="9" hidden="1" customHeight="1">
      <c r="A205" s="63" t="s">
        <v>531</v>
      </c>
      <c r="B205" s="63" t="s">
        <v>143</v>
      </c>
      <c r="C205" s="64" t="s">
        <v>568</v>
      </c>
      <c r="D205" s="64" t="s">
        <v>569</v>
      </c>
      <c r="E205" s="67" t="s">
        <v>539</v>
      </c>
      <c r="F205" s="65"/>
      <c r="G205" s="72" t="e">
        <f>SUMIF([1]!Table13[Kode Barang],TBL_STOK5[[#This Row],[Kode Material]],[1]!Table13[Jumlah])</f>
        <v>#REF!</v>
      </c>
      <c r="H205" s="72" t="e">
        <f>SUMIF([1]!Table134[Kode Barang],TBL_STOK5[[#This Row],[Kode Material]],[1]!Table134[Jumlah])</f>
        <v>#REF!</v>
      </c>
      <c r="I205" s="65" t="e">
        <f>TBL_STOK5[[#This Row],[Stok Alat Awal]]+TBL_STOK5[[#This Row],[Alat In]]-TBL_STOK5[[#This Row],[Alat Out]]</f>
        <v>#REF!</v>
      </c>
      <c r="J205" s="73" t="s">
        <v>212</v>
      </c>
      <c r="K205" s="70"/>
    </row>
    <row r="206" spans="1:11" ht="9" hidden="1" customHeight="1">
      <c r="A206" s="63" t="s">
        <v>531</v>
      </c>
      <c r="B206" s="63" t="s">
        <v>143</v>
      </c>
      <c r="C206" s="64" t="s">
        <v>570</v>
      </c>
      <c r="D206" s="64" t="s">
        <v>571</v>
      </c>
      <c r="E206" s="67" t="s">
        <v>539</v>
      </c>
      <c r="F206" s="65"/>
      <c r="G206" s="72" t="e">
        <f>SUMIF([1]!Table13[Kode Barang],TBL_STOK5[[#This Row],[Kode Material]],[1]!Table13[Jumlah])</f>
        <v>#REF!</v>
      </c>
      <c r="H206" s="72" t="e">
        <f>SUMIF([1]!Table134[Kode Barang],TBL_STOK5[[#This Row],[Kode Material]],[1]!Table134[Jumlah])</f>
        <v>#REF!</v>
      </c>
      <c r="I206" s="65" t="e">
        <f>TBL_STOK5[[#This Row],[Stok Alat Awal]]+TBL_STOK5[[#This Row],[Alat In]]-TBL_STOK5[[#This Row],[Alat Out]]</f>
        <v>#REF!</v>
      </c>
      <c r="J206" s="73" t="s">
        <v>212</v>
      </c>
      <c r="K206" s="70"/>
    </row>
    <row r="207" spans="1:11" ht="9" hidden="1" customHeight="1">
      <c r="A207" s="63" t="s">
        <v>531</v>
      </c>
      <c r="B207" s="63" t="s">
        <v>143</v>
      </c>
      <c r="C207" s="64" t="s">
        <v>572</v>
      </c>
      <c r="D207" s="64" t="s">
        <v>573</v>
      </c>
      <c r="E207" s="67" t="s">
        <v>539</v>
      </c>
      <c r="F207" s="65"/>
      <c r="G207" s="72" t="e">
        <f>SUMIF([1]!Table13[Kode Barang],TBL_STOK5[[#This Row],[Kode Material]],[1]!Table13[Jumlah])</f>
        <v>#REF!</v>
      </c>
      <c r="H207" s="72" t="e">
        <f>SUMIF([1]!Table134[Kode Barang],TBL_STOK5[[#This Row],[Kode Material]],[1]!Table134[Jumlah])</f>
        <v>#REF!</v>
      </c>
      <c r="I207" s="65" t="e">
        <f>TBL_STOK5[[#This Row],[Stok Alat Awal]]+TBL_STOK5[[#This Row],[Alat In]]-TBL_STOK5[[#This Row],[Alat Out]]</f>
        <v>#REF!</v>
      </c>
      <c r="J207" s="73" t="s">
        <v>212</v>
      </c>
      <c r="K207" s="70"/>
    </row>
    <row r="208" spans="1:11" ht="9" hidden="1" customHeight="1">
      <c r="A208" s="63"/>
      <c r="B208" s="63"/>
      <c r="C208" s="64"/>
      <c r="D208" s="77"/>
      <c r="E208" s="74"/>
      <c r="F208" s="66"/>
      <c r="G208" s="66" t="e">
        <f>SUMIF([1]!Table13[Kode Barang],TBL_STOK5[[#This Row],[Kode Material]],[1]!Table13[Jumlah])</f>
        <v>#REF!</v>
      </c>
      <c r="H208" s="66" t="e">
        <f>SUMIF([1]!Table134[Kode Barang],TBL_STOK5[[#This Row],[Kode Material]],[1]!Table134[Jumlah])</f>
        <v>#REF!</v>
      </c>
      <c r="I208" s="66" t="e">
        <f>TBL_STOK5[[#This Row],[Stok Alat Awal]]+TBL_STOK5[[#This Row],[Alat In]]-TBL_STOK5[[#This Row],[Alat Out]]</f>
        <v>#REF!</v>
      </c>
      <c r="J208" s="73"/>
      <c r="K208" s="86"/>
    </row>
    <row r="209" spans="1:11" ht="9" hidden="1" customHeight="1">
      <c r="A209" s="80"/>
      <c r="B209" s="80"/>
      <c r="C209" s="81"/>
      <c r="D209" s="82"/>
      <c r="E209" s="97"/>
      <c r="F209" s="84"/>
      <c r="G209" s="84"/>
      <c r="H209" s="84"/>
      <c r="I209" s="84"/>
      <c r="J209" s="85"/>
      <c r="K209" s="86"/>
    </row>
    <row r="210" spans="1:11" ht="9" hidden="1" customHeight="1">
      <c r="A210" s="80"/>
      <c r="B210" s="80"/>
      <c r="C210" s="81"/>
      <c r="D210" s="82"/>
      <c r="E210" s="97"/>
      <c r="F210" s="84"/>
      <c r="G210" s="84"/>
      <c r="H210" s="84"/>
      <c r="I210" s="84"/>
      <c r="J210" s="85"/>
      <c r="K210" s="86"/>
    </row>
    <row r="211" spans="1:11" ht="9" hidden="1" customHeight="1">
      <c r="A211" s="63" t="s">
        <v>574</v>
      </c>
      <c r="B211" s="63" t="s">
        <v>143</v>
      </c>
      <c r="C211" s="64" t="s">
        <v>575</v>
      </c>
      <c r="D211" s="64" t="s">
        <v>576</v>
      </c>
      <c r="E211" s="67" t="s">
        <v>148</v>
      </c>
      <c r="F211" s="65"/>
      <c r="G211" s="72" t="e">
        <f>SUMIF([1]!Table13[Kode Barang],TBL_STOK5[[#This Row],[Kode Material]],[1]!Table13[Jumlah])</f>
        <v>#REF!</v>
      </c>
      <c r="H211" s="72" t="e">
        <f>SUMIF([1]!Table134[Kode Barang],TBL_STOK5[[#This Row],[Kode Material]],[1]!Table134[Jumlah])</f>
        <v>#REF!</v>
      </c>
      <c r="I211" s="65" t="e">
        <f>TBL_STOK5[[#This Row],[Stok Alat Awal]]+TBL_STOK5[[#This Row],[Alat In]]-TBL_STOK5[[#This Row],[Alat Out]]</f>
        <v>#REF!</v>
      </c>
      <c r="J211" s="79" t="s">
        <v>239</v>
      </c>
      <c r="K211" s="70"/>
    </row>
    <row r="212" spans="1:11" ht="9" hidden="1" customHeight="1">
      <c r="A212" s="63" t="s">
        <v>574</v>
      </c>
      <c r="B212" s="63" t="s">
        <v>143</v>
      </c>
      <c r="C212" s="64" t="s">
        <v>577</v>
      </c>
      <c r="D212" s="64" t="s">
        <v>578</v>
      </c>
      <c r="E212" s="74" t="s">
        <v>579</v>
      </c>
      <c r="F212" s="65"/>
      <c r="G212" s="66" t="e">
        <f>SUMIF([1]!Table13[Kode Barang],TBL_STOK5[[#This Row],[Kode Material]],[1]!Table13[Jumlah])</f>
        <v>#REF!</v>
      </c>
      <c r="H212" s="66" t="e">
        <f>SUMIF([1]!Table134[Kode Barang],TBL_STOK5[[#This Row],[Kode Material]],[1]!Table134[Jumlah])</f>
        <v>#REF!</v>
      </c>
      <c r="I212" s="66" t="e">
        <f>TBL_STOK5[[#This Row],[Stok Alat Awal]]+TBL_STOK5[[#This Row],[Alat In]]-TBL_STOK5[[#This Row],[Alat Out]]</f>
        <v>#REF!</v>
      </c>
      <c r="J212" s="73" t="s">
        <v>174</v>
      </c>
      <c r="K212" s="70"/>
    </row>
    <row r="213" spans="1:11" ht="9" hidden="1" customHeight="1">
      <c r="A213" s="63" t="s">
        <v>574</v>
      </c>
      <c r="B213" s="63" t="s">
        <v>143</v>
      </c>
      <c r="C213" s="64" t="s">
        <v>580</v>
      </c>
      <c r="D213" s="64" t="s">
        <v>581</v>
      </c>
      <c r="E213" s="74" t="s">
        <v>146</v>
      </c>
      <c r="F213" s="65"/>
      <c r="G213" s="72" t="e">
        <f>SUMIF([1]!Table13[Kode Barang],TBL_STOK5[[#This Row],[Kode Material]],[1]!Table13[Jumlah])</f>
        <v>#REF!</v>
      </c>
      <c r="H213" s="72" t="e">
        <f>SUMIF([1]!Table134[Kode Barang],TBL_STOK5[[#This Row],[Kode Material]],[1]!Table134[Jumlah])</f>
        <v>#REF!</v>
      </c>
      <c r="I213" s="65" t="e">
        <f>TBL_STOK5[[#This Row],[Stok Alat Awal]]+TBL_STOK5[[#This Row],[Alat In]]-TBL_STOK5[[#This Row],[Alat Out]]</f>
        <v>#REF!</v>
      </c>
      <c r="J213" s="73" t="s">
        <v>171</v>
      </c>
      <c r="K213" s="70"/>
    </row>
    <row r="214" spans="1:11" ht="9" hidden="1" customHeight="1">
      <c r="A214" s="63" t="s">
        <v>574</v>
      </c>
      <c r="B214" s="63" t="s">
        <v>143</v>
      </c>
      <c r="C214" s="64" t="s">
        <v>582</v>
      </c>
      <c r="D214" s="64" t="s">
        <v>583</v>
      </c>
      <c r="E214" s="63" t="s">
        <v>148</v>
      </c>
      <c r="F214" s="65"/>
      <c r="G214" s="72" t="e">
        <f>SUMIF([1]!Table13[Kode Barang],TBL_STOK5[[#This Row],[Kode Material]],[1]!Table13[Jumlah])</f>
        <v>#REF!</v>
      </c>
      <c r="H214" s="72" t="e">
        <f>SUMIF([1]!Table134[Kode Barang],TBL_STOK5[[#This Row],[Kode Material]],[1]!Table134[Jumlah])</f>
        <v>#REF!</v>
      </c>
      <c r="I214" s="65" t="e">
        <f>TBL_STOK5[[#This Row],[Stok Alat Awal]]+TBL_STOK5[[#This Row],[Alat In]]-TBL_STOK5[[#This Row],[Alat Out]]</f>
        <v>#REF!</v>
      </c>
      <c r="J214" s="73" t="s">
        <v>171</v>
      </c>
      <c r="K214" s="70"/>
    </row>
    <row r="215" spans="1:11" ht="9" hidden="1" customHeight="1">
      <c r="A215" s="63" t="s">
        <v>574</v>
      </c>
      <c r="B215" s="63" t="s">
        <v>143</v>
      </c>
      <c r="C215" s="64" t="s">
        <v>584</v>
      </c>
      <c r="D215" s="64" t="s">
        <v>585</v>
      </c>
      <c r="E215" s="74" t="s">
        <v>586</v>
      </c>
      <c r="F215" s="65"/>
      <c r="G215" s="72" t="e">
        <f>SUMIF([1]!Table13[Kode Barang],TBL_STOK5[[#This Row],[Kode Material]],[1]!Table13[Jumlah])</f>
        <v>#REF!</v>
      </c>
      <c r="H215" s="72" t="e">
        <f>SUMIF([1]!Table134[Kode Barang],TBL_STOK5[[#This Row],[Kode Material]],[1]!Table134[Jumlah])</f>
        <v>#REF!</v>
      </c>
      <c r="I215" s="65" t="e">
        <f>TBL_STOK5[[#This Row],[Stok Alat Awal]]+TBL_STOK5[[#This Row],[Alat In]]-TBL_STOK5[[#This Row],[Alat Out]]</f>
        <v>#REF!</v>
      </c>
      <c r="J215" s="73" t="s">
        <v>171</v>
      </c>
      <c r="K215" s="70"/>
    </row>
    <row r="216" spans="1:11" ht="9" hidden="1" customHeight="1">
      <c r="A216" s="63" t="s">
        <v>574</v>
      </c>
      <c r="B216" s="63" t="s">
        <v>143</v>
      </c>
      <c r="C216" s="64" t="s">
        <v>587</v>
      </c>
      <c r="D216" s="64" t="s">
        <v>588</v>
      </c>
      <c r="E216" s="67" t="s">
        <v>148</v>
      </c>
      <c r="F216" s="65"/>
      <c r="G216" s="72" t="e">
        <f>SUMIF([1]!Table13[Kode Barang],TBL_STOK5[[#This Row],[Kode Material]],[1]!Table13[Jumlah])</f>
        <v>#REF!</v>
      </c>
      <c r="H216" s="72" t="e">
        <f>SUMIF([1]!Table134[Kode Barang],TBL_STOK5[[#This Row],[Kode Material]],[1]!Table134[Jumlah])</f>
        <v>#REF!</v>
      </c>
      <c r="I216" s="65" t="e">
        <f>TBL_STOK5[[#This Row],[Stok Alat Awal]]+TBL_STOK5[[#This Row],[Alat In]]-TBL_STOK5[[#This Row],[Alat Out]]</f>
        <v>#REF!</v>
      </c>
      <c r="J216" s="73" t="s">
        <v>171</v>
      </c>
      <c r="K216" s="70"/>
    </row>
    <row r="217" spans="1:11" ht="9" hidden="1" customHeight="1">
      <c r="A217" s="63" t="s">
        <v>574</v>
      </c>
      <c r="B217" s="63" t="s">
        <v>143</v>
      </c>
      <c r="C217" s="64" t="s">
        <v>589</v>
      </c>
      <c r="D217" s="64" t="s">
        <v>589</v>
      </c>
      <c r="E217" s="67" t="s">
        <v>148</v>
      </c>
      <c r="F217" s="65"/>
      <c r="G217" s="66" t="e">
        <f>SUMIF([1]!Table13[Kode Barang],TBL_STOK5[[#This Row],[Kode Material]],[1]!Table13[Jumlah])</f>
        <v>#REF!</v>
      </c>
      <c r="H217" s="66" t="e">
        <f>SUMIF([1]!Table134[Kode Barang],TBL_STOK5[[#This Row],[Kode Material]],[1]!Table134[Jumlah])</f>
        <v>#REF!</v>
      </c>
      <c r="I217" s="65" t="e">
        <f>TBL_STOK5[[#This Row],[Stok Alat Awal]]+TBL_STOK5[[#This Row],[Alat In]]-TBL_STOK5[[#This Row],[Alat Out]]</f>
        <v>#REF!</v>
      </c>
      <c r="J217" s="73" t="s">
        <v>171</v>
      </c>
      <c r="K217" s="70"/>
    </row>
    <row r="218" spans="1:11" ht="9" hidden="1" customHeight="1">
      <c r="A218" s="63" t="s">
        <v>574</v>
      </c>
      <c r="B218" s="63" t="s">
        <v>143</v>
      </c>
      <c r="C218" s="64" t="s">
        <v>590</v>
      </c>
      <c r="D218" s="64" t="s">
        <v>591</v>
      </c>
      <c r="E218" s="67" t="s">
        <v>148</v>
      </c>
      <c r="F218" s="65"/>
      <c r="G218" s="72" t="e">
        <f>SUMIF([1]!Table13[Kode Barang],TBL_STOK5[[#This Row],[Kode Material]],[1]!Table13[Jumlah])</f>
        <v>#REF!</v>
      </c>
      <c r="H218" s="72" t="e">
        <f>SUMIF([1]!Table134[Kode Barang],TBL_STOK5[[#This Row],[Kode Material]],[1]!Table134[Jumlah])</f>
        <v>#REF!</v>
      </c>
      <c r="I218" s="65" t="e">
        <f>TBL_STOK5[[#This Row],[Stok Alat Awal]]+TBL_STOK5[[#This Row],[Alat In]]-TBL_STOK5[[#This Row],[Alat Out]]</f>
        <v>#REF!</v>
      </c>
      <c r="J218" s="73" t="s">
        <v>171</v>
      </c>
      <c r="K218" s="70"/>
    </row>
    <row r="219" spans="1:11" ht="9" hidden="1" customHeight="1">
      <c r="A219" s="63" t="s">
        <v>574</v>
      </c>
      <c r="B219" s="63" t="s">
        <v>143</v>
      </c>
      <c r="C219" s="64" t="s">
        <v>592</v>
      </c>
      <c r="D219" s="64" t="s">
        <v>593</v>
      </c>
      <c r="E219" s="63" t="s">
        <v>148</v>
      </c>
      <c r="F219" s="65"/>
      <c r="G219" s="72" t="e">
        <f>SUMIF([1]!Table13[Kode Barang],TBL_STOK5[[#This Row],[Kode Material]],[1]!Table13[Jumlah])</f>
        <v>#REF!</v>
      </c>
      <c r="H219" s="72" t="e">
        <f>SUMIF([1]!Table134[Kode Barang],TBL_STOK5[[#This Row],[Kode Material]],[1]!Table134[Jumlah])</f>
        <v>#REF!</v>
      </c>
      <c r="I219" s="65" t="e">
        <f>TBL_STOK5[[#This Row],[Stok Alat Awal]]+TBL_STOK5[[#This Row],[Alat In]]-TBL_STOK5[[#This Row],[Alat Out]]</f>
        <v>#REF!</v>
      </c>
      <c r="J219" s="73" t="s">
        <v>171</v>
      </c>
      <c r="K219" s="70"/>
    </row>
    <row r="220" spans="1:11" ht="9" hidden="1" customHeight="1">
      <c r="A220" s="63" t="s">
        <v>574</v>
      </c>
      <c r="B220" s="63" t="s">
        <v>143</v>
      </c>
      <c r="C220" s="64" t="s">
        <v>594</v>
      </c>
      <c r="D220" s="64" t="s">
        <v>595</v>
      </c>
      <c r="E220" s="63" t="s">
        <v>148</v>
      </c>
      <c r="F220" s="65"/>
      <c r="G220" s="72" t="e">
        <f>SUMIF([1]!Table13[Kode Barang],TBL_STOK5[[#This Row],[Kode Material]],[1]!Table13[Jumlah])</f>
        <v>#REF!</v>
      </c>
      <c r="H220" s="72" t="e">
        <f>SUMIF([1]!Table134[Kode Barang],TBL_STOK5[[#This Row],[Kode Material]],[1]!Table134[Jumlah])</f>
        <v>#REF!</v>
      </c>
      <c r="I220" s="65" t="e">
        <f>TBL_STOK5[[#This Row],[Stok Alat Awal]]+TBL_STOK5[[#This Row],[Alat In]]-TBL_STOK5[[#This Row],[Alat Out]]</f>
        <v>#REF!</v>
      </c>
      <c r="J220" s="73" t="s">
        <v>171</v>
      </c>
      <c r="K220" s="70"/>
    </row>
    <row r="221" spans="1:11" ht="9" hidden="1" customHeight="1">
      <c r="A221" s="63" t="s">
        <v>574</v>
      </c>
      <c r="B221" s="63" t="s">
        <v>143</v>
      </c>
      <c r="C221" s="64" t="s">
        <v>596</v>
      </c>
      <c r="D221" s="64" t="s">
        <v>597</v>
      </c>
      <c r="E221" s="63" t="s">
        <v>148</v>
      </c>
      <c r="F221" s="65"/>
      <c r="G221" s="72" t="e">
        <f>SUMIF([1]!Table13[Kode Barang],TBL_STOK5[[#This Row],[Kode Material]],[1]!Table13[Jumlah])</f>
        <v>#REF!</v>
      </c>
      <c r="H221" s="72" t="e">
        <f>SUMIF([1]!Table134[Kode Barang],TBL_STOK5[[#This Row],[Kode Material]],[1]!Table134[Jumlah])</f>
        <v>#REF!</v>
      </c>
      <c r="I221" s="65" t="e">
        <f>TBL_STOK5[[#This Row],[Stok Alat Awal]]+TBL_STOK5[[#This Row],[Alat In]]-TBL_STOK5[[#This Row],[Alat Out]]</f>
        <v>#REF!</v>
      </c>
      <c r="J221" s="73" t="s">
        <v>171</v>
      </c>
      <c r="K221" s="70"/>
    </row>
    <row r="222" spans="1:11" ht="9" hidden="1" customHeight="1">
      <c r="A222" s="63" t="s">
        <v>574</v>
      </c>
      <c r="B222" s="63" t="s">
        <v>143</v>
      </c>
      <c r="C222" s="64" t="s">
        <v>598</v>
      </c>
      <c r="D222" s="64" t="s">
        <v>599</v>
      </c>
      <c r="E222" s="63" t="s">
        <v>148</v>
      </c>
      <c r="F222" s="65"/>
      <c r="G222" s="72" t="e">
        <f>SUMIF([1]!Table13[Kode Barang],TBL_STOK5[[#This Row],[Kode Material]],[1]!Table13[Jumlah])</f>
        <v>#REF!</v>
      </c>
      <c r="H222" s="72" t="e">
        <f>SUMIF([1]!Table134[Kode Barang],TBL_STOK5[[#This Row],[Kode Material]],[1]!Table134[Jumlah])</f>
        <v>#REF!</v>
      </c>
      <c r="I222" s="65" t="e">
        <f>TBL_STOK5[[#This Row],[Stok Alat Awal]]+TBL_STOK5[[#This Row],[Alat In]]-TBL_STOK5[[#This Row],[Alat Out]]</f>
        <v>#REF!</v>
      </c>
      <c r="J222" s="73" t="s">
        <v>171</v>
      </c>
      <c r="K222" s="70"/>
    </row>
    <row r="223" spans="1:11" ht="9" hidden="1" customHeight="1">
      <c r="A223" s="63" t="s">
        <v>574</v>
      </c>
      <c r="B223" s="63" t="s">
        <v>143</v>
      </c>
      <c r="C223" s="64" t="s">
        <v>600</v>
      </c>
      <c r="D223" s="64" t="s">
        <v>601</v>
      </c>
      <c r="E223" s="63" t="s">
        <v>148</v>
      </c>
      <c r="F223" s="65"/>
      <c r="G223" s="72" t="e">
        <f>SUMIF([1]!Table13[Kode Barang],TBL_STOK5[[#This Row],[Kode Material]],[1]!Table13[Jumlah])</f>
        <v>#REF!</v>
      </c>
      <c r="H223" s="66" t="e">
        <f>SUMIF([1]!Table134[Kode Barang],TBL_STOK5[[#This Row],[Kode Material]],[1]!Table134[Jumlah])</f>
        <v>#REF!</v>
      </c>
      <c r="I223" s="65" t="e">
        <f>TBL_STOK5[[#This Row],[Stok Alat Awal]]+TBL_STOK5[[#This Row],[Alat In]]-TBL_STOK5[[#This Row],[Alat Out]]</f>
        <v>#REF!</v>
      </c>
      <c r="J223" s="73" t="s">
        <v>171</v>
      </c>
      <c r="K223" s="70"/>
    </row>
    <row r="224" spans="1:11" ht="9" hidden="1" customHeight="1">
      <c r="A224" s="63" t="s">
        <v>574</v>
      </c>
      <c r="B224" s="63" t="s">
        <v>143</v>
      </c>
      <c r="C224" s="64" t="s">
        <v>602</v>
      </c>
      <c r="D224" s="64" t="s">
        <v>603</v>
      </c>
      <c r="E224" s="63" t="s">
        <v>148</v>
      </c>
      <c r="F224" s="65"/>
      <c r="G224" s="72" t="e">
        <f>SUMIF([1]!Table13[Kode Barang],TBL_STOK5[[#This Row],[Kode Material]],[1]!Table13[Jumlah])</f>
        <v>#REF!</v>
      </c>
      <c r="H224" s="72" t="e">
        <f>SUMIF([1]!Table134[Kode Barang],TBL_STOK5[[#This Row],[Kode Material]],[1]!Table134[Jumlah])</f>
        <v>#REF!</v>
      </c>
      <c r="I224" s="65" t="e">
        <f>TBL_STOK5[[#This Row],[Stok Alat Awal]]+TBL_STOK5[[#This Row],[Alat In]]-TBL_STOK5[[#This Row],[Alat Out]]</f>
        <v>#REF!</v>
      </c>
      <c r="J224" s="73" t="s">
        <v>604</v>
      </c>
      <c r="K224" s="70"/>
    </row>
    <row r="225" spans="1:11" ht="9" hidden="1" customHeight="1">
      <c r="A225" s="63" t="s">
        <v>574</v>
      </c>
      <c r="B225" s="63" t="s">
        <v>143</v>
      </c>
      <c r="C225" s="64" t="s">
        <v>605</v>
      </c>
      <c r="D225" s="64" t="s">
        <v>606</v>
      </c>
      <c r="E225" s="63" t="s">
        <v>148</v>
      </c>
      <c r="F225" s="66"/>
      <c r="G225" s="65" t="e">
        <f>SUMIF([1]!Table13[Kode Barang],TBL_STOK5[[#This Row],[Kode Material]],[1]!Table13[Jumlah])</f>
        <v>#REF!</v>
      </c>
      <c r="H225" s="65" t="e">
        <f>SUMIF([1]!Table134[Kode Barang],TBL_STOK5[[#This Row],[Kode Material]],[1]!Table134[Jumlah])</f>
        <v>#REF!</v>
      </c>
      <c r="I225" s="65" t="e">
        <f>TBL_STOK5[[#This Row],[Stok Alat Awal]]+TBL_STOK5[[#This Row],[Alat In]]-TBL_STOK5[[#This Row],[Alat Out]]</f>
        <v>#REF!</v>
      </c>
      <c r="J225" s="73" t="s">
        <v>171</v>
      </c>
      <c r="K225" s="86"/>
    </row>
    <row r="226" spans="1:11" ht="9" hidden="1" customHeight="1">
      <c r="A226" s="63" t="s">
        <v>574</v>
      </c>
      <c r="B226" s="63" t="s">
        <v>143</v>
      </c>
      <c r="C226" s="64" t="s">
        <v>607</v>
      </c>
      <c r="D226" s="64" t="s">
        <v>608</v>
      </c>
      <c r="E226" s="63" t="s">
        <v>148</v>
      </c>
      <c r="F226" s="65"/>
      <c r="G226" s="72" t="e">
        <f>SUMIF([1]!Table13[Kode Barang],TBL_STOK5[[#This Row],[Kode Material]],[1]!Table13[Jumlah])</f>
        <v>#REF!</v>
      </c>
      <c r="H226" s="72" t="e">
        <f>SUMIF([1]!Table134[Kode Barang],TBL_STOK5[[#This Row],[Kode Material]],[1]!Table134[Jumlah])</f>
        <v>#REF!</v>
      </c>
      <c r="I226" s="65" t="e">
        <f>TBL_STOK5[[#This Row],[Stok Alat Awal]]+TBL_STOK5[[#This Row],[Alat In]]-TBL_STOK5[[#This Row],[Alat Out]]</f>
        <v>#REF!</v>
      </c>
      <c r="J226" s="73" t="s">
        <v>609</v>
      </c>
      <c r="K226" s="70"/>
    </row>
    <row r="227" spans="1:11" ht="9" hidden="1" customHeight="1">
      <c r="A227" s="63" t="s">
        <v>574</v>
      </c>
      <c r="B227" s="63" t="s">
        <v>143</v>
      </c>
      <c r="C227" s="64" t="s">
        <v>610</v>
      </c>
      <c r="D227" s="64" t="s">
        <v>611</v>
      </c>
      <c r="E227" s="63" t="s">
        <v>148</v>
      </c>
      <c r="F227" s="66"/>
      <c r="G227" s="72" t="e">
        <f>SUMIF([1]!Table13[Kode Barang],TBL_STOK5[[#This Row],[Kode Material]],[1]!Table13[Jumlah])</f>
        <v>#REF!</v>
      </c>
      <c r="H227" s="72" t="e">
        <f>SUMIF([1]!Table134[Kode Barang],TBL_STOK5[[#This Row],[Kode Material]],[1]!Table134[Jumlah])</f>
        <v>#REF!</v>
      </c>
      <c r="I227" s="65" t="e">
        <f>TBL_STOK5[[#This Row],[Stok Alat Awal]]+TBL_STOK5[[#This Row],[Alat In]]-TBL_STOK5[[#This Row],[Alat Out]]</f>
        <v>#REF!</v>
      </c>
      <c r="J227" s="73" t="s">
        <v>171</v>
      </c>
      <c r="K227" s="86"/>
    </row>
    <row r="228" spans="1:11" ht="9" hidden="1" customHeight="1">
      <c r="A228" s="63" t="s">
        <v>574</v>
      </c>
      <c r="B228" s="63" t="s">
        <v>143</v>
      </c>
      <c r="C228" s="64" t="s">
        <v>612</v>
      </c>
      <c r="D228" s="64" t="s">
        <v>613</v>
      </c>
      <c r="E228" s="63" t="s">
        <v>148</v>
      </c>
      <c r="F228" s="65"/>
      <c r="G228" s="66" t="e">
        <f>SUMIF([1]!Table13[Kode Barang],TBL_STOK5[[#This Row],[Kode Material]],[1]!Table13[Jumlah])</f>
        <v>#REF!</v>
      </c>
      <c r="H228" s="66" t="e">
        <f>SUMIF([1]!Table134[Kode Barang],TBL_STOK5[[#This Row],[Kode Material]],[1]!Table134[Jumlah])</f>
        <v>#REF!</v>
      </c>
      <c r="I228" s="65" t="e">
        <f>TBL_STOK5[[#This Row],[Stok Alat Awal]]+TBL_STOK5[[#This Row],[Alat In]]-TBL_STOK5[[#This Row],[Alat Out]]</f>
        <v>#REF!</v>
      </c>
      <c r="J228" s="73" t="s">
        <v>614</v>
      </c>
      <c r="K228" s="70"/>
    </row>
    <row r="229" spans="1:11" ht="9" hidden="1" customHeight="1">
      <c r="A229" s="63" t="s">
        <v>574</v>
      </c>
      <c r="B229" s="63" t="s">
        <v>143</v>
      </c>
      <c r="C229" s="64" t="s">
        <v>615</v>
      </c>
      <c r="D229" s="64" t="s">
        <v>616</v>
      </c>
      <c r="E229" s="63" t="s">
        <v>148</v>
      </c>
      <c r="F229" s="65"/>
      <c r="G229" s="66" t="e">
        <f>SUMIF([1]!Table13[Kode Barang],TBL_STOK5[[#This Row],[Kode Material]],[1]!Table13[Jumlah])</f>
        <v>#REF!</v>
      </c>
      <c r="H229" s="66" t="e">
        <f>SUMIF([1]!Table134[Kode Barang],TBL_STOK5[[#This Row],[Kode Material]],[1]!Table134[Jumlah])</f>
        <v>#REF!</v>
      </c>
      <c r="I229" s="65" t="e">
        <f>TBL_STOK5[[#This Row],[Stok Alat Awal]]+TBL_STOK5[[#This Row],[Alat In]]-TBL_STOK5[[#This Row],[Alat Out]]</f>
        <v>#REF!</v>
      </c>
      <c r="J229" s="73" t="s">
        <v>614</v>
      </c>
      <c r="K229" s="70"/>
    </row>
    <row r="230" spans="1:11" ht="9" hidden="1" customHeight="1">
      <c r="A230" s="63" t="s">
        <v>574</v>
      </c>
      <c r="B230" s="63" t="s">
        <v>143</v>
      </c>
      <c r="C230" s="64" t="s">
        <v>617</v>
      </c>
      <c r="D230" s="64" t="s">
        <v>618</v>
      </c>
      <c r="E230" s="63" t="s">
        <v>148</v>
      </c>
      <c r="F230" s="66"/>
      <c r="G230" s="66" t="e">
        <f>SUMIF([1]!Table13[Kode Barang],TBL_STOK5[[#This Row],[Kode Material]],[1]!Table13[Jumlah])</f>
        <v>#REF!</v>
      </c>
      <c r="H230" s="66" t="e">
        <f>SUMIF([1]!Table134[Kode Barang],TBL_STOK5[[#This Row],[Kode Material]],[1]!Table134[Jumlah])</f>
        <v>#REF!</v>
      </c>
      <c r="I230" s="66" t="e">
        <f>TBL_STOK5[[#This Row],[Stok Alat Awal]]+TBL_STOK5[[#This Row],[Alat In]]-TBL_STOK5[[#This Row],[Alat Out]]</f>
        <v>#REF!</v>
      </c>
      <c r="J230" s="73" t="s">
        <v>171</v>
      </c>
      <c r="K230" s="86"/>
    </row>
    <row r="231" spans="1:11" ht="9" hidden="1" customHeight="1">
      <c r="A231" s="63" t="s">
        <v>574</v>
      </c>
      <c r="B231" s="63" t="s">
        <v>143</v>
      </c>
      <c r="C231" s="64" t="s">
        <v>619</v>
      </c>
      <c r="D231" s="64" t="s">
        <v>620</v>
      </c>
      <c r="E231" s="63" t="s">
        <v>148</v>
      </c>
      <c r="F231" s="66"/>
      <c r="G231" s="66" t="e">
        <f>SUMIF([1]!Table13[Kode Barang],TBL_STOK5[[#This Row],[Kode Material]],[1]!Table13[Jumlah])</f>
        <v>#REF!</v>
      </c>
      <c r="H231" s="66" t="e">
        <f>SUMIF([1]!Table134[Kode Barang],TBL_STOK5[[#This Row],[Kode Material]],[1]!Table134[Jumlah])</f>
        <v>#REF!</v>
      </c>
      <c r="I231" s="66" t="e">
        <f>TBL_STOK5[[#This Row],[Stok Alat Awal]]+TBL_STOK5[[#This Row],[Alat In]]-TBL_STOK5[[#This Row],[Alat Out]]</f>
        <v>#REF!</v>
      </c>
      <c r="J231" s="73" t="s">
        <v>621</v>
      </c>
      <c r="K231" s="86"/>
    </row>
    <row r="232" spans="1:11" ht="9" hidden="1" customHeight="1">
      <c r="A232" s="63" t="s">
        <v>574</v>
      </c>
      <c r="B232" s="63" t="s">
        <v>143</v>
      </c>
      <c r="C232" s="64" t="s">
        <v>622</v>
      </c>
      <c r="D232" s="64" t="s">
        <v>623</v>
      </c>
      <c r="E232" s="67" t="s">
        <v>579</v>
      </c>
      <c r="F232" s="65"/>
      <c r="G232" s="72" t="e">
        <f>SUMIF([1]!Table13[Kode Barang],TBL_STOK5[[#This Row],[Kode Material]],[1]!Table13[Jumlah])</f>
        <v>#REF!</v>
      </c>
      <c r="H232" s="72" t="e">
        <f>SUMIF([1]!Table134[Kode Barang],TBL_STOK5[[#This Row],[Kode Material]],[1]!Table134[Jumlah])</f>
        <v>#REF!</v>
      </c>
      <c r="I232" s="65" t="e">
        <f>TBL_STOK5[[#This Row],[Stok Alat Awal]]+TBL_STOK5[[#This Row],[Alat In]]-TBL_STOK5[[#This Row],[Alat Out]]</f>
        <v>#REF!</v>
      </c>
      <c r="J232" s="73" t="s">
        <v>174</v>
      </c>
      <c r="K232" s="70"/>
    </row>
    <row r="233" spans="1:11" ht="9" hidden="1" customHeight="1">
      <c r="A233" s="63" t="s">
        <v>574</v>
      </c>
      <c r="B233" s="63" t="s">
        <v>143</v>
      </c>
      <c r="C233" s="64" t="s">
        <v>624</v>
      </c>
      <c r="D233" s="64" t="s">
        <v>625</v>
      </c>
      <c r="E233" s="74" t="s">
        <v>546</v>
      </c>
      <c r="F233" s="65"/>
      <c r="G233" s="72" t="e">
        <f>SUMIF([1]!Table13[Kode Barang],TBL_STOK5[[#This Row],[Kode Material]],[1]!Table13[Jumlah])</f>
        <v>#REF!</v>
      </c>
      <c r="H233" s="72" t="e">
        <f>SUMIF([1]!Table134[Kode Barang],TBL_STOK5[[#This Row],[Kode Material]],[1]!Table134[Jumlah])</f>
        <v>#REF!</v>
      </c>
      <c r="I233" s="65" t="e">
        <f>TBL_STOK5[[#This Row],[Stok Alat Awal]]+TBL_STOK5[[#This Row],[Alat In]]-TBL_STOK5[[#This Row],[Alat Out]]</f>
        <v>#REF!</v>
      </c>
      <c r="J233" s="73" t="s">
        <v>171</v>
      </c>
      <c r="K233" s="70"/>
    </row>
    <row r="234" spans="1:11" ht="9" hidden="1" customHeight="1">
      <c r="A234" s="63" t="s">
        <v>574</v>
      </c>
      <c r="B234" s="63" t="s">
        <v>143</v>
      </c>
      <c r="C234" s="64" t="s">
        <v>626</v>
      </c>
      <c r="D234" s="64" t="s">
        <v>627</v>
      </c>
      <c r="E234" s="63" t="s">
        <v>148</v>
      </c>
      <c r="F234" s="65"/>
      <c r="G234" s="72" t="e">
        <f>SUMIF([1]!Table13[Kode Barang],TBL_STOK5[[#This Row],[Kode Material]],[1]!Table13[Jumlah])</f>
        <v>#REF!</v>
      </c>
      <c r="H234" s="72" t="e">
        <f>SUMIF([1]!Table134[Kode Barang],TBL_STOK5[[#This Row],[Kode Material]],[1]!Table134[Jumlah])</f>
        <v>#REF!</v>
      </c>
      <c r="I234" s="65" t="e">
        <f>TBL_STOK5[[#This Row],[Stok Alat Awal]]+TBL_STOK5[[#This Row],[Alat In]]-TBL_STOK5[[#This Row],[Alat Out]]</f>
        <v>#REF!</v>
      </c>
      <c r="J234" s="73" t="s">
        <v>171</v>
      </c>
      <c r="K234" s="70"/>
    </row>
    <row r="235" spans="1:11" ht="9" hidden="1" customHeight="1">
      <c r="A235" s="63" t="s">
        <v>574</v>
      </c>
      <c r="B235" s="63" t="s">
        <v>143</v>
      </c>
      <c r="C235" s="64" t="s">
        <v>628</v>
      </c>
      <c r="D235" s="64" t="s">
        <v>628</v>
      </c>
      <c r="E235" s="63" t="s">
        <v>148</v>
      </c>
      <c r="F235" s="65"/>
      <c r="G235" s="66" t="e">
        <f>SUMIF([1]!Table13[Kode Barang],TBL_STOK5[[#This Row],[Kode Material]],[1]!Table13[Jumlah])</f>
        <v>#REF!</v>
      </c>
      <c r="H235" s="66" t="e">
        <f>SUMIF([1]!Table134[Kode Barang],TBL_STOK5[[#This Row],[Kode Material]],[1]!Table134[Jumlah])</f>
        <v>#REF!</v>
      </c>
      <c r="I235" s="65" t="e">
        <f>TBL_STOK5[[#This Row],[Stok Alat Awal]]+TBL_STOK5[[#This Row],[Alat In]]-TBL_STOK5[[#This Row],[Alat Out]]</f>
        <v>#REF!</v>
      </c>
      <c r="J235" s="73" t="s">
        <v>174</v>
      </c>
      <c r="K235" s="70"/>
    </row>
    <row r="236" spans="1:11" ht="9" hidden="1" customHeight="1">
      <c r="A236" s="63" t="s">
        <v>574</v>
      </c>
      <c r="B236" s="63" t="s">
        <v>143</v>
      </c>
      <c r="C236" s="64" t="s">
        <v>629</v>
      </c>
      <c r="D236" s="64" t="s">
        <v>629</v>
      </c>
      <c r="E236" s="63" t="s">
        <v>148</v>
      </c>
      <c r="F236" s="65"/>
      <c r="G236" s="66" t="e">
        <f>SUMIF([1]!Table13[Kode Barang],TBL_STOK5[[#This Row],[Kode Material]],[1]!Table13[Jumlah])</f>
        <v>#REF!</v>
      </c>
      <c r="H236" s="66" t="e">
        <f>SUMIF([1]!Table134[Kode Barang],TBL_STOK5[[#This Row],[Kode Material]],[1]!Table134[Jumlah])</f>
        <v>#REF!</v>
      </c>
      <c r="I236" s="65" t="e">
        <f>TBL_STOK5[[#This Row],[Stok Alat Awal]]+TBL_STOK5[[#This Row],[Alat In]]-TBL_STOK5[[#This Row],[Alat Out]]</f>
        <v>#REF!</v>
      </c>
      <c r="J236" s="73" t="s">
        <v>174</v>
      </c>
      <c r="K236" s="70"/>
    </row>
    <row r="237" spans="1:11" ht="9" hidden="1" customHeight="1">
      <c r="A237" s="63" t="s">
        <v>574</v>
      </c>
      <c r="B237" s="63" t="s">
        <v>143</v>
      </c>
      <c r="C237" s="64" t="s">
        <v>630</v>
      </c>
      <c r="D237" s="64" t="s">
        <v>631</v>
      </c>
      <c r="E237" s="98" t="s">
        <v>252</v>
      </c>
      <c r="F237" s="65"/>
      <c r="G237" s="72" t="e">
        <f>SUMIF([1]!Table13[Kode Barang],TBL_STOK5[[#This Row],[Kode Material]],[1]!Table13[Jumlah])</f>
        <v>#REF!</v>
      </c>
      <c r="H237" s="72" t="e">
        <f>SUMIF([1]!Table134[Kode Barang],TBL_STOK5[[#This Row],[Kode Material]],[1]!Table134[Jumlah])</f>
        <v>#REF!</v>
      </c>
      <c r="I237" s="65" t="e">
        <f>TBL_STOK5[[#This Row],[Stok Alat Awal]]+TBL_STOK5[[#This Row],[Alat In]]-TBL_STOK5[[#This Row],[Alat Out]]</f>
        <v>#REF!</v>
      </c>
      <c r="J237" s="73" t="s">
        <v>632</v>
      </c>
      <c r="K237" s="70"/>
    </row>
    <row r="238" spans="1:11" ht="9" hidden="1" customHeight="1">
      <c r="A238" s="63" t="s">
        <v>574</v>
      </c>
      <c r="B238" s="63" t="s">
        <v>143</v>
      </c>
      <c r="C238" s="64" t="s">
        <v>633</v>
      </c>
      <c r="D238" s="64" t="s">
        <v>634</v>
      </c>
      <c r="E238" s="98" t="s">
        <v>252</v>
      </c>
      <c r="F238" s="65"/>
      <c r="G238" s="72" t="e">
        <f>SUMIF([1]!Table13[Kode Barang],TBL_STOK5[[#This Row],[Kode Material]],[1]!Table13[Jumlah])</f>
        <v>#REF!</v>
      </c>
      <c r="H238" s="72" t="e">
        <f>SUMIF([1]!Table134[Kode Barang],TBL_STOK5[[#This Row],[Kode Material]],[1]!Table134[Jumlah])</f>
        <v>#REF!</v>
      </c>
      <c r="I238" s="65" t="e">
        <f>TBL_STOK5[[#This Row],[Stok Alat Awal]]+TBL_STOK5[[#This Row],[Alat In]]-TBL_STOK5[[#This Row],[Alat Out]]</f>
        <v>#REF!</v>
      </c>
      <c r="J238" s="99" t="s">
        <v>635</v>
      </c>
      <c r="K238" s="70"/>
    </row>
    <row r="239" spans="1:11" ht="9" hidden="1" customHeight="1">
      <c r="A239" s="63" t="s">
        <v>574</v>
      </c>
      <c r="B239" s="63" t="s">
        <v>143</v>
      </c>
      <c r="C239" s="64" t="s">
        <v>636</v>
      </c>
      <c r="D239" s="64" t="s">
        <v>637</v>
      </c>
      <c r="E239" s="98" t="s">
        <v>252</v>
      </c>
      <c r="F239" s="65"/>
      <c r="G239" s="72" t="e">
        <f>SUMIF([1]!Table13[Kode Barang],TBL_STOK5[[#This Row],[Kode Material]],[1]!Table13[Jumlah])</f>
        <v>#REF!</v>
      </c>
      <c r="H239" s="72" t="e">
        <f>SUMIF([1]!Table134[Kode Barang],TBL_STOK5[[#This Row],[Kode Material]],[1]!Table134[Jumlah])</f>
        <v>#REF!</v>
      </c>
      <c r="I239" s="65" t="e">
        <f>TBL_STOK5[[#This Row],[Stok Alat Awal]]+TBL_STOK5[[#This Row],[Alat In]]-TBL_STOK5[[#This Row],[Alat Out]]</f>
        <v>#REF!</v>
      </c>
      <c r="J239" s="79"/>
      <c r="K239" s="86"/>
    </row>
    <row r="240" spans="1:11" ht="9" hidden="1" customHeight="1">
      <c r="A240" s="63" t="s">
        <v>574</v>
      </c>
      <c r="B240" s="63" t="s">
        <v>143</v>
      </c>
      <c r="C240" s="64" t="s">
        <v>638</v>
      </c>
      <c r="D240" s="64" t="s">
        <v>639</v>
      </c>
      <c r="E240" s="98" t="s">
        <v>252</v>
      </c>
      <c r="F240" s="65"/>
      <c r="G240" s="72" t="e">
        <f>SUMIF([1]!Table13[Kode Barang],TBL_STOK5[[#This Row],[Kode Material]],[1]!Table13[Jumlah])</f>
        <v>#REF!</v>
      </c>
      <c r="H240" s="72" t="e">
        <f>SUMIF([1]!Table134[Kode Barang],TBL_STOK5[[#This Row],[Kode Material]],[1]!Table134[Jumlah])</f>
        <v>#REF!</v>
      </c>
      <c r="I240" s="65" t="e">
        <f>TBL_STOK5[[#This Row],[Stok Alat Awal]]+TBL_STOK5[[#This Row],[Alat In]]-TBL_STOK5[[#This Row],[Alat Out]]</f>
        <v>#REF!</v>
      </c>
      <c r="J240" s="99" t="s">
        <v>632</v>
      </c>
      <c r="K240" s="70"/>
    </row>
    <row r="241" spans="1:11" ht="9" hidden="1" customHeight="1">
      <c r="A241" s="63" t="s">
        <v>574</v>
      </c>
      <c r="B241" s="63" t="s">
        <v>143</v>
      </c>
      <c r="C241" s="64" t="s">
        <v>640</v>
      </c>
      <c r="D241" s="64" t="s">
        <v>641</v>
      </c>
      <c r="E241" s="98" t="s">
        <v>252</v>
      </c>
      <c r="F241" s="65"/>
      <c r="G241" s="72" t="e">
        <f>SUMIF([1]!Table13[Kode Barang],TBL_STOK5[[#This Row],[Kode Material]],[1]!Table13[Jumlah])</f>
        <v>#REF!</v>
      </c>
      <c r="H241" s="72" t="e">
        <f>SUMIF([1]!Table134[Kode Barang],TBL_STOK5[[#This Row],[Kode Material]],[1]!Table134[Jumlah])</f>
        <v>#REF!</v>
      </c>
      <c r="I241" s="65" t="e">
        <f>TBL_STOK5[[#This Row],[Stok Alat Awal]]+TBL_STOK5[[#This Row],[Alat In]]-TBL_STOK5[[#This Row],[Alat Out]]</f>
        <v>#REF!</v>
      </c>
      <c r="J241" s="99"/>
      <c r="K241" s="70"/>
    </row>
    <row r="242" spans="1:11" ht="9" hidden="1" customHeight="1">
      <c r="A242" s="63" t="s">
        <v>574</v>
      </c>
      <c r="B242" s="63" t="s">
        <v>143</v>
      </c>
      <c r="C242" s="64" t="s">
        <v>642</v>
      </c>
      <c r="D242" s="64" t="s">
        <v>643</v>
      </c>
      <c r="E242" s="98" t="s">
        <v>252</v>
      </c>
      <c r="F242" s="65"/>
      <c r="G242" s="72" t="e">
        <f>SUMIF([1]!Table13[Kode Barang],TBL_STOK5[[#This Row],[Kode Material]],[1]!Table13[Jumlah])</f>
        <v>#REF!</v>
      </c>
      <c r="H242" s="72" t="e">
        <f>SUMIF([1]!Table134[Kode Barang],TBL_STOK5[[#This Row],[Kode Material]],[1]!Table134[Jumlah])</f>
        <v>#REF!</v>
      </c>
      <c r="I242" s="65" t="e">
        <f>TBL_STOK5[[#This Row],[Stok Alat Awal]]+TBL_STOK5[[#This Row],[Alat In]]-TBL_STOK5[[#This Row],[Alat Out]]</f>
        <v>#REF!</v>
      </c>
      <c r="J242" s="73" t="s">
        <v>174</v>
      </c>
      <c r="K242" s="70"/>
    </row>
    <row r="243" spans="1:11" ht="9" hidden="1" customHeight="1">
      <c r="A243" s="63" t="s">
        <v>574</v>
      </c>
      <c r="B243" s="63" t="s">
        <v>143</v>
      </c>
      <c r="C243" s="64" t="s">
        <v>644</v>
      </c>
      <c r="D243" s="64" t="s">
        <v>645</v>
      </c>
      <c r="E243" s="98" t="s">
        <v>252</v>
      </c>
      <c r="F243" s="65"/>
      <c r="G243" s="72" t="e">
        <f>SUMIF([1]!Table13[Kode Barang],TBL_STOK5[[#This Row],[Kode Material]],[1]!Table13[Jumlah])</f>
        <v>#REF!</v>
      </c>
      <c r="H243" s="72" t="e">
        <f>SUMIF([1]!Table134[Kode Barang],TBL_STOK5[[#This Row],[Kode Material]],[1]!Table134[Jumlah])</f>
        <v>#REF!</v>
      </c>
      <c r="I243" s="65" t="e">
        <f>TBL_STOK5[[#This Row],[Stok Alat Awal]]+TBL_STOK5[[#This Row],[Alat In]]-TBL_STOK5[[#This Row],[Alat Out]]</f>
        <v>#REF!</v>
      </c>
      <c r="J243" s="73" t="s">
        <v>295</v>
      </c>
      <c r="K243" s="70"/>
    </row>
    <row r="244" spans="1:11" ht="9" hidden="1" customHeight="1">
      <c r="A244" s="63" t="s">
        <v>574</v>
      </c>
      <c r="B244" s="63" t="s">
        <v>143</v>
      </c>
      <c r="C244" s="64" t="s">
        <v>646</v>
      </c>
      <c r="D244" s="64" t="s">
        <v>647</v>
      </c>
      <c r="E244" s="74" t="s">
        <v>252</v>
      </c>
      <c r="F244" s="65"/>
      <c r="G244" s="72" t="e">
        <f>SUMIF([1]!Table13[Kode Barang],TBL_STOK5[[#This Row],[Kode Material]],[1]!Table13[Jumlah])</f>
        <v>#REF!</v>
      </c>
      <c r="H244" s="66" t="e">
        <f>SUMIF([1]!Table134[Kode Barang],TBL_STOK5[[#This Row],[Kode Material]],[1]!Table134[Jumlah])</f>
        <v>#REF!</v>
      </c>
      <c r="I244" s="65" t="e">
        <f>TBL_STOK5[[#This Row],[Stok Alat Awal]]+TBL_STOK5[[#This Row],[Alat In]]-TBL_STOK5[[#This Row],[Alat Out]]</f>
        <v>#REF!</v>
      </c>
      <c r="J244" s="73" t="s">
        <v>171</v>
      </c>
      <c r="K244" s="70"/>
    </row>
    <row r="245" spans="1:11" ht="9" hidden="1" customHeight="1">
      <c r="A245" s="63" t="s">
        <v>574</v>
      </c>
      <c r="B245" s="63" t="s">
        <v>143</v>
      </c>
      <c r="C245" s="64" t="s">
        <v>648</v>
      </c>
      <c r="D245" s="64" t="s">
        <v>649</v>
      </c>
      <c r="E245" s="63" t="s">
        <v>148</v>
      </c>
      <c r="F245" s="65"/>
      <c r="G245" s="72" t="e">
        <f>SUMIF([1]!Table13[Kode Barang],TBL_STOK5[[#This Row],[Kode Material]],[1]!Table13[Jumlah])</f>
        <v>#REF!</v>
      </c>
      <c r="H245" s="72" t="e">
        <f>SUMIF([1]!Table134[Kode Barang],TBL_STOK5[[#This Row],[Kode Material]],[1]!Table134[Jumlah])</f>
        <v>#REF!</v>
      </c>
      <c r="I245" s="65" t="e">
        <f>TBL_STOK5[[#This Row],[Stok Alat Awal]]+TBL_STOK5[[#This Row],[Alat In]]-TBL_STOK5[[#This Row],[Alat Out]]</f>
        <v>#REF!</v>
      </c>
      <c r="J245" s="73" t="s">
        <v>171</v>
      </c>
      <c r="K245" s="70"/>
    </row>
    <row r="246" spans="1:11" ht="9" hidden="1" customHeight="1">
      <c r="A246" s="63" t="s">
        <v>574</v>
      </c>
      <c r="B246" s="63" t="s">
        <v>143</v>
      </c>
      <c r="C246" s="64" t="s">
        <v>650</v>
      </c>
      <c r="D246" s="64" t="s">
        <v>651</v>
      </c>
      <c r="E246" s="67" t="s">
        <v>364</v>
      </c>
      <c r="F246" s="65"/>
      <c r="G246" s="72" t="e">
        <f>SUMIF([1]!Table13[Kode Barang],TBL_STOK5[[#This Row],[Kode Material]],[1]!Table13[Jumlah])</f>
        <v>#REF!</v>
      </c>
      <c r="H246" s="72" t="e">
        <f>SUMIF([1]!Table134[Kode Barang],TBL_STOK5[[#This Row],[Kode Material]],[1]!Table134[Jumlah])</f>
        <v>#REF!</v>
      </c>
      <c r="I246" s="65" t="e">
        <f>TBL_STOK5[[#This Row],[Stok Alat Awal]]+TBL_STOK5[[#This Row],[Alat In]]-TBL_STOK5[[#This Row],[Alat Out]]</f>
        <v>#REF!</v>
      </c>
      <c r="J246" s="73" t="s">
        <v>171</v>
      </c>
      <c r="K246" s="70"/>
    </row>
    <row r="247" spans="1:11" ht="9" hidden="1" customHeight="1">
      <c r="A247" s="63" t="s">
        <v>574</v>
      </c>
      <c r="B247" s="63" t="s">
        <v>143</v>
      </c>
      <c r="C247" s="100" t="s">
        <v>652</v>
      </c>
      <c r="D247" s="64" t="s">
        <v>652</v>
      </c>
      <c r="E247" s="63" t="s">
        <v>364</v>
      </c>
      <c r="F247" s="65"/>
      <c r="G247" s="72" t="e">
        <f>SUMIF([1]!Table13[Kode Barang],TBL_STOK5[[#This Row],[Kode Material]],[1]!Table13[Jumlah])</f>
        <v>#REF!</v>
      </c>
      <c r="H247" s="72" t="e">
        <f>SUMIF([1]!Table134[Kode Barang],TBL_STOK5[[#This Row],[Kode Material]],[1]!Table134[Jumlah])</f>
        <v>#REF!</v>
      </c>
      <c r="I247" s="65" t="e">
        <f>TBL_STOK5[[#This Row],[Stok Alat Awal]]+TBL_STOK5[[#This Row],[Alat In]]-TBL_STOK5[[#This Row],[Alat Out]]</f>
        <v>#REF!</v>
      </c>
      <c r="J247" s="73" t="s">
        <v>171</v>
      </c>
      <c r="K247" s="70"/>
    </row>
    <row r="248" spans="1:11" ht="9" hidden="1" customHeight="1">
      <c r="A248" s="63" t="s">
        <v>574</v>
      </c>
      <c r="B248" s="63" t="s">
        <v>143</v>
      </c>
      <c r="C248" s="64" t="s">
        <v>653</v>
      </c>
      <c r="D248" s="64" t="s">
        <v>654</v>
      </c>
      <c r="E248" s="63" t="s">
        <v>148</v>
      </c>
      <c r="F248" s="65"/>
      <c r="G248" s="66" t="e">
        <f>SUMIF([1]!Table13[Kode Barang],TBL_STOK5[[#This Row],[Kode Material]],[1]!Table13[Jumlah])</f>
        <v>#REF!</v>
      </c>
      <c r="H248" s="66" t="e">
        <f>SUMIF([1]!Table134[Kode Barang],TBL_STOK5[[#This Row],[Kode Material]],[1]!Table134[Jumlah])</f>
        <v>#REF!</v>
      </c>
      <c r="I248" s="65" t="e">
        <f>TBL_STOK5[[#This Row],[Stok Alat Awal]]+TBL_STOK5[[#This Row],[Alat In]]-TBL_STOK5[[#This Row],[Alat Out]]</f>
        <v>#REF!</v>
      </c>
      <c r="J248" s="73" t="s">
        <v>171</v>
      </c>
      <c r="K248" s="70"/>
    </row>
    <row r="249" spans="1:11" ht="9" hidden="1" customHeight="1">
      <c r="A249" s="63" t="s">
        <v>574</v>
      </c>
      <c r="B249" s="63" t="s">
        <v>143</v>
      </c>
      <c r="C249" s="64" t="s">
        <v>655</v>
      </c>
      <c r="D249" s="64" t="s">
        <v>656</v>
      </c>
      <c r="E249" s="63" t="s">
        <v>148</v>
      </c>
      <c r="F249" s="65"/>
      <c r="G249" s="72" t="e">
        <f>SUMIF([1]!Table13[Kode Barang],TBL_STOK5[[#This Row],[Kode Material]],[1]!Table13[Jumlah])</f>
        <v>#REF!</v>
      </c>
      <c r="H249" s="72" t="e">
        <f>SUMIF([1]!Table134[Kode Barang],TBL_STOK5[[#This Row],[Kode Material]],[1]!Table134[Jumlah])</f>
        <v>#REF!</v>
      </c>
      <c r="I249" s="65" t="e">
        <f>TBL_STOK5[[#This Row],[Stok Alat Awal]]+TBL_STOK5[[#This Row],[Alat In]]-TBL_STOK5[[#This Row],[Alat Out]]</f>
        <v>#REF!</v>
      </c>
      <c r="J249" s="73" t="s">
        <v>632</v>
      </c>
      <c r="K249" s="70"/>
    </row>
    <row r="250" spans="1:11" ht="9" hidden="1" customHeight="1">
      <c r="A250" s="63" t="s">
        <v>574</v>
      </c>
      <c r="B250" s="63" t="s">
        <v>143</v>
      </c>
      <c r="C250" s="64" t="s">
        <v>657</v>
      </c>
      <c r="D250" s="64" t="s">
        <v>658</v>
      </c>
      <c r="E250" s="67" t="s">
        <v>148</v>
      </c>
      <c r="F250" s="65"/>
      <c r="G250" s="72" t="e">
        <f>SUMIF([1]!Table13[Kode Barang],TBL_STOK5[[#This Row],[Kode Material]],[1]!Table13[Jumlah])</f>
        <v>#REF!</v>
      </c>
      <c r="H250" s="72" t="e">
        <f>SUMIF([1]!Table134[Kode Barang],TBL_STOK5[[#This Row],[Kode Material]],[1]!Table134[Jumlah])</f>
        <v>#REF!</v>
      </c>
      <c r="I250" s="65" t="e">
        <f>TBL_STOK5[[#This Row],[Stok Alat Awal]]+TBL_STOK5[[#This Row],[Alat In]]-TBL_STOK5[[#This Row],[Alat Out]]</f>
        <v>#REF!</v>
      </c>
      <c r="J250" s="73" t="s">
        <v>171</v>
      </c>
      <c r="K250" s="70"/>
    </row>
    <row r="251" spans="1:11" ht="9" hidden="1" customHeight="1">
      <c r="A251" s="63" t="s">
        <v>574</v>
      </c>
      <c r="B251" s="63" t="s">
        <v>143</v>
      </c>
      <c r="C251" s="64" t="s">
        <v>659</v>
      </c>
      <c r="D251" s="64" t="s">
        <v>660</v>
      </c>
      <c r="E251" s="74" t="s">
        <v>553</v>
      </c>
      <c r="F251" s="65"/>
      <c r="G251" s="66" t="e">
        <f>SUMIF([1]!Table13[Kode Barang],TBL_STOK5[[#This Row],[Kode Material]],[1]!Table13[Jumlah])</f>
        <v>#REF!</v>
      </c>
      <c r="H251" s="72" t="e">
        <f>SUMIF([1]!Table134[Kode Barang],TBL_STOK5[[#This Row],[Kode Material]],[1]!Table134[Jumlah])</f>
        <v>#REF!</v>
      </c>
      <c r="I251" s="65" t="e">
        <f>TBL_STOK5[[#This Row],[Stok Alat Awal]]+TBL_STOK5[[#This Row],[Alat In]]-TBL_STOK5[[#This Row],[Alat Out]]</f>
        <v>#REF!</v>
      </c>
      <c r="J251" s="73" t="s">
        <v>174</v>
      </c>
      <c r="K251" s="70"/>
    </row>
    <row r="252" spans="1:11" ht="9" hidden="1" customHeight="1">
      <c r="A252" s="63" t="s">
        <v>574</v>
      </c>
      <c r="B252" s="63" t="s">
        <v>143</v>
      </c>
      <c r="C252" s="64" t="s">
        <v>661</v>
      </c>
      <c r="D252" s="64" t="s">
        <v>662</v>
      </c>
      <c r="E252" s="74" t="s">
        <v>553</v>
      </c>
      <c r="F252" s="65"/>
      <c r="G252" s="72" t="e">
        <f>SUMIF([1]!Table13[Kode Barang],TBL_STOK5[[#This Row],[Kode Material]],[1]!Table13[Jumlah])</f>
        <v>#REF!</v>
      </c>
      <c r="H252" s="72" t="e">
        <f>SUMIF([1]!Table134[Kode Barang],TBL_STOK5[[#This Row],[Kode Material]],[1]!Table134[Jumlah])</f>
        <v>#REF!</v>
      </c>
      <c r="I252" s="65" t="e">
        <f>TBL_STOK5[[#This Row],[Stok Alat Awal]]+TBL_STOK5[[#This Row],[Alat In]]-TBL_STOK5[[#This Row],[Alat Out]]</f>
        <v>#REF!</v>
      </c>
      <c r="J252" s="73" t="s">
        <v>604</v>
      </c>
      <c r="K252" s="70"/>
    </row>
    <row r="253" spans="1:11" ht="9" hidden="1" customHeight="1">
      <c r="A253" s="63" t="s">
        <v>574</v>
      </c>
      <c r="B253" s="63" t="s">
        <v>143</v>
      </c>
      <c r="C253" s="64" t="s">
        <v>663</v>
      </c>
      <c r="D253" s="64" t="s">
        <v>664</v>
      </c>
      <c r="E253" s="63" t="s">
        <v>148</v>
      </c>
      <c r="F253" s="65"/>
      <c r="G253" s="72" t="e">
        <f>SUMIF([1]!Table13[Kode Barang],TBL_STOK5[[#This Row],[Kode Material]],[1]!Table13[Jumlah])</f>
        <v>#REF!</v>
      </c>
      <c r="H253" s="72" t="e">
        <f>SUMIF([1]!Table134[Kode Barang],TBL_STOK5[[#This Row],[Kode Material]],[1]!Table134[Jumlah])</f>
        <v>#REF!</v>
      </c>
      <c r="I253" s="65" t="e">
        <f>TBL_STOK5[[#This Row],[Stok Alat Awal]]+TBL_STOK5[[#This Row],[Alat In]]-TBL_STOK5[[#This Row],[Alat Out]]</f>
        <v>#REF!</v>
      </c>
      <c r="J253" s="73"/>
      <c r="K253" s="70"/>
    </row>
    <row r="254" spans="1:11" ht="9" hidden="1" customHeight="1">
      <c r="A254" s="63" t="s">
        <v>574</v>
      </c>
      <c r="B254" s="63" t="s">
        <v>143</v>
      </c>
      <c r="C254" s="100" t="s">
        <v>665</v>
      </c>
      <c r="D254" s="64" t="s">
        <v>666</v>
      </c>
      <c r="E254" s="63" t="s">
        <v>148</v>
      </c>
      <c r="F254" s="65"/>
      <c r="G254" s="72" t="e">
        <f>SUMIF([1]!Table13[Kode Barang],TBL_STOK5[[#This Row],[Kode Material]],[1]!Table13[Jumlah])</f>
        <v>#REF!</v>
      </c>
      <c r="H254" s="101" t="e">
        <f>SUMIF([1]!Table134[Kode Barang],TBL_STOK5[[#This Row],[Kode Material]],[1]!Table134[Jumlah])</f>
        <v>#REF!</v>
      </c>
      <c r="I254" s="65" t="e">
        <f>TBL_STOK5[[#This Row],[Stok Alat Awal]]+TBL_STOK5[[#This Row],[Alat In]]-TBL_STOK5[[#This Row],[Alat Out]]</f>
        <v>#REF!</v>
      </c>
      <c r="J254" s="73" t="s">
        <v>171</v>
      </c>
      <c r="K254" s="70"/>
    </row>
    <row r="255" spans="1:11" ht="9" hidden="1" customHeight="1">
      <c r="A255" s="63" t="s">
        <v>574</v>
      </c>
      <c r="B255" s="63" t="s">
        <v>143</v>
      </c>
      <c r="C255" s="64" t="s">
        <v>667</v>
      </c>
      <c r="D255" s="64" t="s">
        <v>668</v>
      </c>
      <c r="E255" s="63" t="s">
        <v>148</v>
      </c>
      <c r="F255" s="65"/>
      <c r="G255" s="72" t="e">
        <f>SUMIF([1]!Table13[Kode Barang],TBL_STOK5[[#This Row],[Kode Material]],[1]!Table13[Jumlah])</f>
        <v>#REF!</v>
      </c>
      <c r="H255" s="72" t="e">
        <f>SUMIF([1]!Table134[Kode Barang],TBL_STOK5[[#This Row],[Kode Material]],[1]!Table134[Jumlah])</f>
        <v>#REF!</v>
      </c>
      <c r="I255" s="65" t="e">
        <f>TBL_STOK5[[#This Row],[Stok Alat Awal]]+TBL_STOK5[[#This Row],[Alat In]]-TBL_STOK5[[#This Row],[Alat Out]]</f>
        <v>#REF!</v>
      </c>
      <c r="J255" s="73" t="s">
        <v>171</v>
      </c>
      <c r="K255" s="70"/>
    </row>
    <row r="256" spans="1:11" ht="9" hidden="1" customHeight="1">
      <c r="A256" s="63" t="s">
        <v>574</v>
      </c>
      <c r="B256" s="63" t="s">
        <v>143</v>
      </c>
      <c r="C256" s="64" t="s">
        <v>669</v>
      </c>
      <c r="D256" s="64" t="s">
        <v>670</v>
      </c>
      <c r="E256" s="63" t="s">
        <v>148</v>
      </c>
      <c r="F256" s="65"/>
      <c r="G256" s="66" t="e">
        <f>SUMIF([1]!Table13[Kode Barang],TBL_STOK5[[#This Row],[Kode Material]],[1]!Table13[Jumlah])</f>
        <v>#REF!</v>
      </c>
      <c r="H256" s="72" t="e">
        <f>SUMIF([1]!Table134[Kode Barang],TBL_STOK5[[#This Row],[Kode Material]],[1]!Table134[Jumlah])</f>
        <v>#REF!</v>
      </c>
      <c r="I256" s="65" t="e">
        <f>TBL_STOK5[[#This Row],[Stok Alat Awal]]+TBL_STOK5[[#This Row],[Alat In]]-TBL_STOK5[[#This Row],[Alat Out]]</f>
        <v>#REF!</v>
      </c>
      <c r="J256" s="73" t="s">
        <v>171</v>
      </c>
      <c r="K256" s="70"/>
    </row>
    <row r="257" spans="1:11" ht="9" hidden="1" customHeight="1">
      <c r="A257" s="63" t="s">
        <v>574</v>
      </c>
      <c r="B257" s="63" t="s">
        <v>143</v>
      </c>
      <c r="C257" s="64" t="s">
        <v>671</v>
      </c>
      <c r="D257" s="64" t="s">
        <v>672</v>
      </c>
      <c r="E257" s="63" t="s">
        <v>148</v>
      </c>
      <c r="F257" s="65"/>
      <c r="G257" s="72" t="e">
        <f>SUMIF([1]!Table13[Kode Barang],TBL_STOK5[[#This Row],[Kode Material]],[1]!Table13[Jumlah])</f>
        <v>#REF!</v>
      </c>
      <c r="H257" s="72" t="e">
        <f>SUMIF([1]!Table134[Kode Barang],TBL_STOK5[[#This Row],[Kode Material]],[1]!Table134[Jumlah])</f>
        <v>#REF!</v>
      </c>
      <c r="I257" s="65" t="e">
        <f>TBL_STOK5[[#This Row],[Stok Alat Awal]]+TBL_STOK5[[#This Row],[Alat In]]-TBL_STOK5[[#This Row],[Alat Out]]</f>
        <v>#REF!</v>
      </c>
      <c r="J257" s="73" t="s">
        <v>174</v>
      </c>
      <c r="K257" s="70"/>
    </row>
    <row r="258" spans="1:11" ht="9" hidden="1" customHeight="1">
      <c r="A258" s="63" t="s">
        <v>574</v>
      </c>
      <c r="B258" s="63" t="s">
        <v>143</v>
      </c>
      <c r="C258" s="64" t="s">
        <v>673</v>
      </c>
      <c r="D258" s="64" t="s">
        <v>674</v>
      </c>
      <c r="E258" s="63" t="s">
        <v>148</v>
      </c>
      <c r="F258" s="66"/>
      <c r="G258" s="72" t="e">
        <f>SUMIF([1]!Table13[Kode Barang],TBL_STOK5[[#This Row],[Kode Material]],[1]!Table13[Jumlah])</f>
        <v>#REF!</v>
      </c>
      <c r="H258" s="72" t="e">
        <f>SUMIF([1]!Table134[Kode Barang],TBL_STOK5[[#This Row],[Kode Material]],[1]!Table134[Jumlah])</f>
        <v>#REF!</v>
      </c>
      <c r="I258" s="65" t="e">
        <f>TBL_STOK5[[#This Row],[Stok Alat Awal]]+TBL_STOK5[[#This Row],[Alat In]]-TBL_STOK5[[#This Row],[Alat Out]]</f>
        <v>#REF!</v>
      </c>
      <c r="J258" s="73" t="s">
        <v>675</v>
      </c>
      <c r="K258" s="86"/>
    </row>
    <row r="259" spans="1:11" ht="9" hidden="1" customHeight="1">
      <c r="A259" s="63" t="s">
        <v>574</v>
      </c>
      <c r="B259" s="63" t="s">
        <v>143</v>
      </c>
      <c r="C259" s="64" t="s">
        <v>676</v>
      </c>
      <c r="D259" s="64" t="s">
        <v>677</v>
      </c>
      <c r="E259" s="63" t="s">
        <v>148</v>
      </c>
      <c r="F259" s="66"/>
      <c r="G259" s="72" t="e">
        <f>SUMIF([1]!Table13[Kode Barang],TBL_STOK5[[#This Row],[Kode Material]],[1]!Table13[Jumlah])</f>
        <v>#REF!</v>
      </c>
      <c r="H259" s="72" t="e">
        <f>SUMIF([1]!Table134[Kode Barang],TBL_STOK5[[#This Row],[Kode Material]],[1]!Table134[Jumlah])</f>
        <v>#REF!</v>
      </c>
      <c r="I259" s="65" t="e">
        <f>TBL_STOK5[[#This Row],[Stok Alat Awal]]+TBL_STOK5[[#This Row],[Alat In]]-TBL_STOK5[[#This Row],[Alat Out]]</f>
        <v>#REF!</v>
      </c>
      <c r="J259" s="73"/>
      <c r="K259" s="86"/>
    </row>
    <row r="260" spans="1:11" ht="9" hidden="1" customHeight="1">
      <c r="A260" s="63" t="s">
        <v>574</v>
      </c>
      <c r="B260" s="63" t="s">
        <v>143</v>
      </c>
      <c r="C260" s="64" t="s">
        <v>678</v>
      </c>
      <c r="D260" s="64" t="s">
        <v>679</v>
      </c>
      <c r="E260" s="67" t="s">
        <v>252</v>
      </c>
      <c r="F260" s="65"/>
      <c r="G260" s="66" t="e">
        <f>SUMIF([1]!Table13[Kode Barang],TBL_STOK5[[#This Row],[Kode Material]],[1]!Table13[Jumlah])</f>
        <v>#REF!</v>
      </c>
      <c r="H260" s="66" t="e">
        <f>SUMIF([1]!Table134[Kode Barang],TBL_STOK5[[#This Row],[Kode Material]],[1]!Table134[Jumlah])</f>
        <v>#REF!</v>
      </c>
      <c r="I260" s="65" t="e">
        <f>TBL_STOK5[[#This Row],[Stok Alat Awal]]+TBL_STOK5[[#This Row],[Alat In]]-TBL_STOK5[[#This Row],[Alat Out]]</f>
        <v>#REF!</v>
      </c>
      <c r="J260" s="73" t="s">
        <v>680</v>
      </c>
      <c r="K260" s="70"/>
    </row>
    <row r="261" spans="1:11" ht="9" hidden="1" customHeight="1">
      <c r="A261" s="63" t="s">
        <v>574</v>
      </c>
      <c r="B261" s="63" t="s">
        <v>143</v>
      </c>
      <c r="C261" s="64" t="s">
        <v>681</v>
      </c>
      <c r="D261" s="64" t="s">
        <v>682</v>
      </c>
      <c r="E261" s="74" t="s">
        <v>553</v>
      </c>
      <c r="F261" s="65"/>
      <c r="G261" s="72" t="e">
        <f>SUMIF([1]!Table13[Kode Barang],TBL_STOK5[[#This Row],[Kode Material]],[1]!Table13[Jumlah])</f>
        <v>#REF!</v>
      </c>
      <c r="H261" s="72" t="e">
        <f>SUMIF([1]!Table134[Kode Barang],TBL_STOK5[[#This Row],[Kode Material]],[1]!Table134[Jumlah])</f>
        <v>#REF!</v>
      </c>
      <c r="I261" s="102" t="e">
        <f>TBL_STOK5[[#This Row],[Stok Alat Awal]]+TBL_STOK5[[#This Row],[Alat In]]-TBL_STOK5[[#This Row],[Alat Out]]</f>
        <v>#REF!</v>
      </c>
      <c r="J261" s="73" t="s">
        <v>683</v>
      </c>
      <c r="K261" s="70"/>
    </row>
    <row r="262" spans="1:11" ht="9" hidden="1" customHeight="1">
      <c r="A262" s="63" t="s">
        <v>574</v>
      </c>
      <c r="B262" s="63" t="s">
        <v>143</v>
      </c>
      <c r="C262" s="64" t="s">
        <v>684</v>
      </c>
      <c r="D262" s="64" t="s">
        <v>685</v>
      </c>
      <c r="E262" s="63" t="s">
        <v>148</v>
      </c>
      <c r="F262" s="65"/>
      <c r="G262" s="66" t="e">
        <f>SUMIF([1]!Table13[Kode Barang],TBL_STOK5[[#This Row],[Kode Material]],[1]!Table13[Jumlah])</f>
        <v>#REF!</v>
      </c>
      <c r="H262" s="66" t="e">
        <f>SUMIF([1]!Table134[Kode Barang],TBL_STOK5[[#This Row],[Kode Material]],[1]!Table134[Jumlah])</f>
        <v>#REF!</v>
      </c>
      <c r="I262" s="65" t="e">
        <f>TBL_STOK5[[#This Row],[Stok Alat Awal]]+TBL_STOK5[[#This Row],[Alat In]]-TBL_STOK5[[#This Row],[Alat Out]]</f>
        <v>#REF!</v>
      </c>
      <c r="J262" s="73" t="s">
        <v>614</v>
      </c>
      <c r="K262" s="70"/>
    </row>
    <row r="263" spans="1:11" ht="9" hidden="1" customHeight="1">
      <c r="A263" s="63" t="s">
        <v>574</v>
      </c>
      <c r="B263" s="63" t="s">
        <v>143</v>
      </c>
      <c r="C263" s="64" t="s">
        <v>686</v>
      </c>
      <c r="D263" s="64" t="s">
        <v>687</v>
      </c>
      <c r="E263" s="63" t="s">
        <v>148</v>
      </c>
      <c r="F263" s="65"/>
      <c r="G263" s="66" t="e">
        <f>SUMIF([1]!Table13[Kode Barang],TBL_STOK5[[#This Row],[Kode Material]],[1]!Table13[Jumlah])</f>
        <v>#REF!</v>
      </c>
      <c r="H263" s="66" t="e">
        <f>SUMIF([1]!Table134[Kode Barang],TBL_STOK5[[#This Row],[Kode Material]],[1]!Table134[Jumlah])</f>
        <v>#REF!</v>
      </c>
      <c r="I263" s="65" t="e">
        <f>TBL_STOK5[[#This Row],[Stok Alat Awal]]+TBL_STOK5[[#This Row],[Alat In]]-TBL_STOK5[[#This Row],[Alat Out]]</f>
        <v>#REF!</v>
      </c>
      <c r="J263" s="73" t="s">
        <v>614</v>
      </c>
      <c r="K263" s="70"/>
    </row>
    <row r="264" spans="1:11" ht="9" hidden="1" customHeight="1">
      <c r="A264" s="63" t="s">
        <v>574</v>
      </c>
      <c r="B264" s="63" t="s">
        <v>143</v>
      </c>
      <c r="C264" s="64" t="s">
        <v>688</v>
      </c>
      <c r="D264" s="64" t="s">
        <v>689</v>
      </c>
      <c r="E264" s="63" t="s">
        <v>148</v>
      </c>
      <c r="F264" s="65"/>
      <c r="G264" s="72" t="e">
        <f>SUMIF([1]!Table13[Kode Barang],TBL_STOK5[[#This Row],[Kode Material]],[1]!Table13[Jumlah])</f>
        <v>#REF!</v>
      </c>
      <c r="H264" s="72" t="e">
        <f>SUMIF([1]!Table134[Kode Barang],TBL_STOK5[[#This Row],[Kode Material]],[1]!Table134[Jumlah])</f>
        <v>#REF!</v>
      </c>
      <c r="I264" s="65" t="e">
        <f>TBL_STOK5[[#This Row],[Stok Alat Awal]]+TBL_STOK5[[#This Row],[Alat In]]-TBL_STOK5[[#This Row],[Alat Out]]</f>
        <v>#REF!</v>
      </c>
      <c r="J264" s="73" t="s">
        <v>171</v>
      </c>
      <c r="K264" s="70"/>
    </row>
    <row r="265" spans="1:11" ht="9" hidden="1" customHeight="1">
      <c r="A265" s="63" t="s">
        <v>574</v>
      </c>
      <c r="B265" s="63" t="s">
        <v>143</v>
      </c>
      <c r="C265" s="100" t="s">
        <v>690</v>
      </c>
      <c r="D265" s="64" t="s">
        <v>691</v>
      </c>
      <c r="E265" s="63" t="s">
        <v>148</v>
      </c>
      <c r="F265" s="65"/>
      <c r="G265" s="101" t="e">
        <f>SUMIF([1]!Table13[Kode Barang],TBL_STOK5[[#This Row],[Kode Material]],[1]!Table13[Jumlah])</f>
        <v>#REF!</v>
      </c>
      <c r="H265" s="72" t="e">
        <f>SUMIF([1]!Table134[Kode Barang],TBL_STOK5[[#This Row],[Kode Material]],[1]!Table134[Jumlah])</f>
        <v>#REF!</v>
      </c>
      <c r="I265" s="65" t="e">
        <f>TBL_STOK5[[#This Row],[Stok Alat Awal]]+TBL_STOK5[[#This Row],[Alat In]]-TBL_STOK5[[#This Row],[Alat Out]]</f>
        <v>#REF!</v>
      </c>
      <c r="J265" s="73" t="s">
        <v>171</v>
      </c>
      <c r="K265" s="70"/>
    </row>
    <row r="266" spans="1:11" ht="9" hidden="1" customHeight="1">
      <c r="A266" s="63" t="s">
        <v>574</v>
      </c>
      <c r="B266" s="63" t="s">
        <v>143</v>
      </c>
      <c r="C266" s="64" t="s">
        <v>692</v>
      </c>
      <c r="D266" s="64" t="s">
        <v>693</v>
      </c>
      <c r="E266" s="63" t="s">
        <v>148</v>
      </c>
      <c r="F266" s="65"/>
      <c r="G266" s="72" t="e">
        <f>SUMIF([1]!Table13[Kode Barang],TBL_STOK5[[#This Row],[Kode Material]],[1]!Table13[Jumlah])</f>
        <v>#REF!</v>
      </c>
      <c r="H266" s="72" t="e">
        <f>SUMIF([1]!Table134[Kode Barang],TBL_STOK5[[#This Row],[Kode Material]],[1]!Table134[Jumlah])</f>
        <v>#REF!</v>
      </c>
      <c r="I266" s="65" t="e">
        <f>TBL_STOK5[[#This Row],[Stok Alat Awal]]+TBL_STOK5[[#This Row],[Alat In]]-TBL_STOK5[[#This Row],[Alat Out]]</f>
        <v>#REF!</v>
      </c>
      <c r="J266" s="73" t="s">
        <v>171</v>
      </c>
      <c r="K266" s="70"/>
    </row>
    <row r="267" spans="1:11" ht="9" hidden="1" customHeight="1">
      <c r="A267" s="63" t="s">
        <v>574</v>
      </c>
      <c r="B267" s="63" t="s">
        <v>143</v>
      </c>
      <c r="C267" s="64" t="s">
        <v>694</v>
      </c>
      <c r="D267" s="64" t="s">
        <v>695</v>
      </c>
      <c r="E267" s="63" t="s">
        <v>148</v>
      </c>
      <c r="F267" s="65"/>
      <c r="G267" s="72" t="e">
        <f>SUMIF([1]!Table13[Kode Barang],TBL_STOK5[[#This Row],[Kode Material]],[1]!Table13[Jumlah])</f>
        <v>#REF!</v>
      </c>
      <c r="H267" s="72" t="e">
        <f>SUMIF([1]!Table134[Kode Barang],TBL_STOK5[[#This Row],[Kode Material]],[1]!Table134[Jumlah])</f>
        <v>#REF!</v>
      </c>
      <c r="I267" s="65" t="e">
        <f>TBL_STOK5[[#This Row],[Stok Alat Awal]]+TBL_STOK5[[#This Row],[Alat In]]-TBL_STOK5[[#This Row],[Alat Out]]</f>
        <v>#REF!</v>
      </c>
      <c r="J267" s="73" t="s">
        <v>171</v>
      </c>
      <c r="K267" s="70"/>
    </row>
    <row r="268" spans="1:11" ht="9" hidden="1" customHeight="1">
      <c r="A268" s="63" t="s">
        <v>574</v>
      </c>
      <c r="B268" s="63" t="s">
        <v>143</v>
      </c>
      <c r="C268" s="100" t="s">
        <v>696</v>
      </c>
      <c r="D268" s="64" t="s">
        <v>697</v>
      </c>
      <c r="E268" s="63" t="s">
        <v>148</v>
      </c>
      <c r="F268" s="65"/>
      <c r="G268" s="101" t="e">
        <f>SUMIF([1]!Table13[Kode Barang],TBL_STOK5[[#This Row],[Kode Material]],[1]!Table13[Jumlah])</f>
        <v>#REF!</v>
      </c>
      <c r="H268" s="101" t="e">
        <f>SUMIF([1]!Table134[Kode Barang],TBL_STOK5[[#This Row],[Kode Material]],[1]!Table134[Jumlah])</f>
        <v>#REF!</v>
      </c>
      <c r="I268" s="65" t="e">
        <f>TBL_STOK5[[#This Row],[Stok Alat Awal]]+TBL_STOK5[[#This Row],[Alat In]]-TBL_STOK5[[#This Row],[Alat Out]]</f>
        <v>#REF!</v>
      </c>
      <c r="J268" s="73" t="s">
        <v>171</v>
      </c>
      <c r="K268" s="70"/>
    </row>
    <row r="269" spans="1:11" ht="9" hidden="1" customHeight="1">
      <c r="A269" s="63" t="s">
        <v>574</v>
      </c>
      <c r="B269" s="63" t="s">
        <v>143</v>
      </c>
      <c r="C269" s="64" t="s">
        <v>698</v>
      </c>
      <c r="D269" s="64" t="s">
        <v>699</v>
      </c>
      <c r="E269" s="67" t="s">
        <v>148</v>
      </c>
      <c r="F269" s="65"/>
      <c r="G269" s="72" t="e">
        <f>SUMIF([1]!Table13[Kode Barang],TBL_STOK5[[#This Row],[Kode Material]],[1]!Table13[Jumlah])</f>
        <v>#REF!</v>
      </c>
      <c r="H269" s="72" t="e">
        <f>SUMIF([1]!Table134[Kode Barang],TBL_STOK5[[#This Row],[Kode Material]],[1]!Table134[Jumlah])</f>
        <v>#REF!</v>
      </c>
      <c r="I269" s="65" t="e">
        <f>TBL_STOK5[[#This Row],[Stok Alat Awal]]+TBL_STOK5[[#This Row],[Alat In]]-TBL_STOK5[[#This Row],[Alat Out]]</f>
        <v>#REF!</v>
      </c>
      <c r="J269" s="73" t="s">
        <v>171</v>
      </c>
      <c r="K269" s="70"/>
    </row>
    <row r="270" spans="1:11" ht="9" hidden="1" customHeight="1">
      <c r="A270" s="63" t="s">
        <v>574</v>
      </c>
      <c r="B270" s="63" t="s">
        <v>143</v>
      </c>
      <c r="C270" s="64" t="s">
        <v>700</v>
      </c>
      <c r="D270" s="64" t="s">
        <v>701</v>
      </c>
      <c r="E270" s="67" t="s">
        <v>579</v>
      </c>
      <c r="F270" s="65"/>
      <c r="G270" s="72" t="e">
        <f>SUMIF([1]!Table13[Kode Barang],TBL_STOK5[[#This Row],[Kode Material]],[1]!Table13[Jumlah])</f>
        <v>#REF!</v>
      </c>
      <c r="H270" s="72" t="e">
        <f>SUMIF([1]!Table134[Kode Barang],TBL_STOK5[[#This Row],[Kode Material]],[1]!Table134[Jumlah])</f>
        <v>#REF!</v>
      </c>
      <c r="I270" s="65" t="e">
        <f>TBL_STOK5[[#This Row],[Stok Alat Awal]]+TBL_STOK5[[#This Row],[Alat In]]-TBL_STOK5[[#This Row],[Alat Out]]</f>
        <v>#REF!</v>
      </c>
      <c r="J270" s="73" t="s">
        <v>174</v>
      </c>
      <c r="K270" s="70"/>
    </row>
    <row r="271" spans="1:11" ht="9" hidden="1" customHeight="1">
      <c r="A271" s="63" t="s">
        <v>574</v>
      </c>
      <c r="B271" s="63" t="s">
        <v>143</v>
      </c>
      <c r="C271" s="64" t="s">
        <v>702</v>
      </c>
      <c r="D271" s="64" t="s">
        <v>703</v>
      </c>
      <c r="E271" s="67" t="s">
        <v>539</v>
      </c>
      <c r="F271" s="65"/>
      <c r="G271" s="72" t="e">
        <f>SUMIF([1]!Table13[Kode Barang],TBL_STOK5[[#This Row],[Kode Material]],[1]!Table13[Jumlah])</f>
        <v>#REF!</v>
      </c>
      <c r="H271" s="72" t="e">
        <f>SUMIF([1]!Table134[Kode Barang],TBL_STOK5[[#This Row],[Kode Material]],[1]!Table134[Jumlah])</f>
        <v>#REF!</v>
      </c>
      <c r="I271" s="65" t="e">
        <f>TBL_STOK5[[#This Row],[Stok Alat Awal]]+TBL_STOK5[[#This Row],[Alat In]]-TBL_STOK5[[#This Row],[Alat Out]]</f>
        <v>#REF!</v>
      </c>
      <c r="J271" s="73" t="s">
        <v>171</v>
      </c>
      <c r="K271" s="70"/>
    </row>
    <row r="272" spans="1:11" ht="9" hidden="1" customHeight="1">
      <c r="A272" s="63"/>
      <c r="B272" s="63"/>
      <c r="C272" s="64"/>
      <c r="D272" s="77"/>
      <c r="E272" s="74"/>
      <c r="F272" s="66"/>
      <c r="G272" s="66"/>
      <c r="H272" s="66"/>
      <c r="I272" s="66"/>
      <c r="J272" s="73"/>
      <c r="K272" s="86"/>
    </row>
    <row r="273" spans="1:11" ht="9" hidden="1" customHeight="1">
      <c r="A273" s="80"/>
      <c r="B273" s="80"/>
      <c r="C273" s="81"/>
      <c r="D273" s="82"/>
      <c r="E273" s="97"/>
      <c r="F273" s="84"/>
      <c r="G273" s="84"/>
      <c r="H273" s="84"/>
      <c r="I273" s="84"/>
      <c r="J273" s="85"/>
      <c r="K273" s="86"/>
    </row>
    <row r="274" spans="1:11" ht="9" hidden="1" customHeight="1">
      <c r="A274" s="80"/>
      <c r="B274" s="80"/>
      <c r="C274" s="81"/>
      <c r="D274" s="82"/>
      <c r="E274" s="97"/>
      <c r="F274" s="84"/>
      <c r="G274" s="84"/>
      <c r="H274" s="84"/>
      <c r="I274" s="84"/>
      <c r="J274" s="85"/>
      <c r="K274" s="86"/>
    </row>
    <row r="275" spans="1:11" ht="9" hidden="1" customHeight="1">
      <c r="A275" s="63" t="s">
        <v>704</v>
      </c>
      <c r="B275" s="63" t="s">
        <v>143</v>
      </c>
      <c r="C275" s="100" t="s">
        <v>705</v>
      </c>
      <c r="D275" s="64" t="s">
        <v>706</v>
      </c>
      <c r="E275" s="67" t="s">
        <v>181</v>
      </c>
      <c r="F275" s="65"/>
      <c r="G275" s="72" t="e">
        <f>SUMIF([1]!Table13[Kode Barang],TBL_STOK5[[#This Row],[Kode Material]],[1]!Table13[Jumlah])</f>
        <v>#REF!</v>
      </c>
      <c r="H275" s="101" t="e">
        <f>SUMIF([1]!Table134[Kode Barang],TBL_STOK5[[#This Row],[Kode Material]],[1]!Table134[Jumlah])</f>
        <v>#REF!</v>
      </c>
      <c r="I275" s="65" t="e">
        <f>TBL_STOK5[[#This Row],[Stok Alat Awal]]+TBL_STOK5[[#This Row],[Alat In]]-TBL_STOK5[[#This Row],[Alat Out]]</f>
        <v>#REF!</v>
      </c>
      <c r="J275" s="73" t="s">
        <v>707</v>
      </c>
      <c r="K275" s="70"/>
    </row>
    <row r="276" spans="1:11" ht="9" hidden="1" customHeight="1">
      <c r="A276" s="63" t="s">
        <v>704</v>
      </c>
      <c r="B276" s="63" t="s">
        <v>143</v>
      </c>
      <c r="C276" s="64" t="s">
        <v>708</v>
      </c>
      <c r="D276" s="64" t="s">
        <v>709</v>
      </c>
      <c r="E276" s="67" t="s">
        <v>188</v>
      </c>
      <c r="F276" s="65"/>
      <c r="G276" s="72" t="e">
        <f>SUMIF([1]!Table13[Kode Barang],TBL_STOK5[[#This Row],[Kode Material]],[1]!Table13[Jumlah])</f>
        <v>#REF!</v>
      </c>
      <c r="H276" s="72" t="e">
        <f>SUMIF([1]!Table134[Kode Barang],TBL_STOK5[[#This Row],[Kode Material]],[1]!Table134[Jumlah])</f>
        <v>#REF!</v>
      </c>
      <c r="I276" s="65" t="e">
        <f>TBL_STOK5[[#This Row],[Stok Alat Awal]]+TBL_STOK5[[#This Row],[Alat In]]-TBL_STOK5[[#This Row],[Alat Out]]</f>
        <v>#REF!</v>
      </c>
      <c r="J276" s="73" t="s">
        <v>171</v>
      </c>
      <c r="K276" s="70"/>
    </row>
    <row r="277" spans="1:11" ht="9" hidden="1" customHeight="1">
      <c r="A277" s="63" t="s">
        <v>704</v>
      </c>
      <c r="B277" s="63" t="s">
        <v>143</v>
      </c>
      <c r="C277" s="64" t="s">
        <v>710</v>
      </c>
      <c r="D277" s="64" t="s">
        <v>711</v>
      </c>
      <c r="E277" s="67" t="s">
        <v>148</v>
      </c>
      <c r="F277" s="65"/>
      <c r="G277" s="72" t="e">
        <f>SUMIF([1]!Table13[Kode Barang],TBL_STOK5[[#This Row],[Kode Material]],[1]!Table13[Jumlah])</f>
        <v>#REF!</v>
      </c>
      <c r="H277" s="72" t="e">
        <f>SUMIF([1]!Table134[Kode Barang],TBL_STOK5[[#This Row],[Kode Material]],[1]!Table134[Jumlah])</f>
        <v>#REF!</v>
      </c>
      <c r="I277" s="65" t="e">
        <f>TBL_STOK5[[#This Row],[Stok Alat Awal]]+TBL_STOK5[[#This Row],[Alat In]]-TBL_STOK5[[#This Row],[Alat Out]]</f>
        <v>#REF!</v>
      </c>
      <c r="J277" s="73" t="s">
        <v>171</v>
      </c>
      <c r="K277" s="70"/>
    </row>
    <row r="278" spans="1:11" ht="9" hidden="1" customHeight="1">
      <c r="A278" s="63" t="s">
        <v>704</v>
      </c>
      <c r="B278" s="63" t="s">
        <v>143</v>
      </c>
      <c r="C278" s="64" t="s">
        <v>712</v>
      </c>
      <c r="D278" s="64" t="s">
        <v>713</v>
      </c>
      <c r="E278" s="67" t="s">
        <v>188</v>
      </c>
      <c r="F278" s="65"/>
      <c r="G278" s="72" t="e">
        <f>SUMIF([1]!Table13[Kode Barang],TBL_STOK5[[#This Row],[Kode Material]],[1]!Table13[Jumlah])</f>
        <v>#REF!</v>
      </c>
      <c r="H278" s="72" t="e">
        <f>SUMIF([1]!Table134[Kode Barang],TBL_STOK5[[#This Row],[Kode Material]],[1]!Table134[Jumlah])</f>
        <v>#REF!</v>
      </c>
      <c r="I278" s="65" t="e">
        <f>TBL_STOK5[[#This Row],[Stok Alat Awal]]+TBL_STOK5[[#This Row],[Alat In]]-TBL_STOK5[[#This Row],[Alat Out]]</f>
        <v>#REF!</v>
      </c>
      <c r="J278" s="73" t="s">
        <v>171</v>
      </c>
      <c r="K278" s="70"/>
    </row>
    <row r="279" spans="1:11" ht="9" hidden="1" customHeight="1">
      <c r="A279" s="63" t="s">
        <v>704</v>
      </c>
      <c r="B279" s="63" t="s">
        <v>143</v>
      </c>
      <c r="C279" s="64" t="s">
        <v>714</v>
      </c>
      <c r="D279" s="64" t="s">
        <v>715</v>
      </c>
      <c r="E279" s="67" t="s">
        <v>148</v>
      </c>
      <c r="F279" s="65"/>
      <c r="G279" s="72" t="e">
        <f>SUMIF([1]!Table13[Kode Barang],TBL_STOK5[[#This Row],[Kode Material]],[1]!Table13[Jumlah])</f>
        <v>#REF!</v>
      </c>
      <c r="H279" s="72" t="e">
        <f>SUMIF([1]!Table134[Kode Barang],TBL_STOK5[[#This Row],[Kode Material]],[1]!Table134[Jumlah])</f>
        <v>#REF!</v>
      </c>
      <c r="I279" s="65" t="e">
        <f>TBL_STOK5[[#This Row],[Stok Alat Awal]]+TBL_STOK5[[#This Row],[Alat In]]-TBL_STOK5[[#This Row],[Alat Out]]</f>
        <v>#REF!</v>
      </c>
      <c r="J279" s="73" t="s">
        <v>171</v>
      </c>
      <c r="K279" s="70"/>
    </row>
    <row r="280" spans="1:11" ht="9" hidden="1" customHeight="1">
      <c r="A280" s="63" t="s">
        <v>704</v>
      </c>
      <c r="B280" s="63" t="s">
        <v>143</v>
      </c>
      <c r="C280" s="64" t="s">
        <v>716</v>
      </c>
      <c r="D280" s="64" t="s">
        <v>717</v>
      </c>
      <c r="E280" s="67" t="s">
        <v>148</v>
      </c>
      <c r="F280" s="65"/>
      <c r="G280" s="72" t="e">
        <f>SUMIF([1]!Table13[Kode Barang],TBL_STOK5[[#This Row],[Kode Material]],[1]!Table13[Jumlah])</f>
        <v>#REF!</v>
      </c>
      <c r="H280" s="72" t="e">
        <f>SUMIF([1]!Table134[Kode Barang],TBL_STOK5[[#This Row],[Kode Material]],[1]!Table134[Jumlah])</f>
        <v>#REF!</v>
      </c>
      <c r="I280" s="65" t="e">
        <f>TBL_STOK5[[#This Row],[Stok Alat Awal]]+TBL_STOK5[[#This Row],[Alat In]]-TBL_STOK5[[#This Row],[Alat Out]]</f>
        <v>#REF!</v>
      </c>
      <c r="J280" s="73" t="s">
        <v>171</v>
      </c>
      <c r="K280" s="70"/>
    </row>
    <row r="281" spans="1:11" ht="9" hidden="1" customHeight="1">
      <c r="A281" s="63" t="s">
        <v>704</v>
      </c>
      <c r="B281" s="63" t="s">
        <v>143</v>
      </c>
      <c r="C281" s="64" t="s">
        <v>718</v>
      </c>
      <c r="D281" s="64" t="s">
        <v>719</v>
      </c>
      <c r="E281" s="67" t="s">
        <v>181</v>
      </c>
      <c r="F281" s="65"/>
      <c r="G281" s="72" t="e">
        <f>SUMIF([1]!Table13[Kode Barang],TBL_STOK5[[#This Row],[Kode Material]],[1]!Table13[Jumlah])</f>
        <v>#REF!</v>
      </c>
      <c r="H281" s="72" t="e">
        <f>SUMIF([1]!Table134[Kode Barang],TBL_STOK5[[#This Row],[Kode Material]],[1]!Table134[Jumlah])</f>
        <v>#REF!</v>
      </c>
      <c r="I281" s="65" t="e">
        <f>TBL_STOK5[[#This Row],[Stok Alat Awal]]+TBL_STOK5[[#This Row],[Alat In]]-TBL_STOK5[[#This Row],[Alat Out]]</f>
        <v>#REF!</v>
      </c>
      <c r="J281" s="73" t="s">
        <v>171</v>
      </c>
      <c r="K281" s="70"/>
    </row>
    <row r="282" spans="1:11" ht="9" hidden="1" customHeight="1">
      <c r="A282" s="63" t="s">
        <v>704</v>
      </c>
      <c r="B282" s="63" t="s">
        <v>143</v>
      </c>
      <c r="C282" s="64" t="s">
        <v>720</v>
      </c>
      <c r="D282" s="64" t="s">
        <v>721</v>
      </c>
      <c r="E282" s="67" t="s">
        <v>181</v>
      </c>
      <c r="F282" s="65"/>
      <c r="G282" s="72" t="e">
        <f>SUMIF([1]!Table13[Kode Barang],TBL_STOK5[[#This Row],[Kode Material]],[1]!Table13[Jumlah])</f>
        <v>#REF!</v>
      </c>
      <c r="H282" s="72" t="e">
        <f>SUMIF([1]!Table134[Kode Barang],TBL_STOK5[[#This Row],[Kode Material]],[1]!Table134[Jumlah])</f>
        <v>#REF!</v>
      </c>
      <c r="I282" s="65" t="e">
        <f>TBL_STOK5[[#This Row],[Stok Alat Awal]]+TBL_STOK5[[#This Row],[Alat In]]-TBL_STOK5[[#This Row],[Alat Out]]</f>
        <v>#REF!</v>
      </c>
      <c r="J282" s="73" t="s">
        <v>171</v>
      </c>
      <c r="K282" s="70"/>
    </row>
    <row r="283" spans="1:11" ht="9" hidden="1" customHeight="1">
      <c r="A283" s="63" t="s">
        <v>704</v>
      </c>
      <c r="B283" s="63" t="s">
        <v>143</v>
      </c>
      <c r="C283" s="64" t="s">
        <v>722</v>
      </c>
      <c r="D283" s="64" t="s">
        <v>723</v>
      </c>
      <c r="E283" s="67" t="s">
        <v>148</v>
      </c>
      <c r="F283" s="66"/>
      <c r="G283" s="72" t="e">
        <f>SUMIF([1]!Table13[Kode Barang],TBL_STOK5[[#This Row],[Kode Material]],[1]!Table13[Jumlah])</f>
        <v>#REF!</v>
      </c>
      <c r="H283" s="72" t="e">
        <f>SUMIF([1]!Table134[Kode Barang],TBL_STOK5[[#This Row],[Kode Material]],[1]!Table134[Jumlah])</f>
        <v>#REF!</v>
      </c>
      <c r="I283" s="65" t="e">
        <f>TBL_STOK5[[#This Row],[Stok Alat Awal]]+TBL_STOK5[[#This Row],[Alat In]]-TBL_STOK5[[#This Row],[Alat Out]]</f>
        <v>#REF!</v>
      </c>
      <c r="J283" s="73" t="s">
        <v>171</v>
      </c>
      <c r="K283" s="86"/>
    </row>
    <row r="284" spans="1:11" ht="9" hidden="1" customHeight="1">
      <c r="A284" s="63" t="s">
        <v>704</v>
      </c>
      <c r="B284" s="63" t="s">
        <v>143</v>
      </c>
      <c r="C284" s="64" t="s">
        <v>724</v>
      </c>
      <c r="D284" s="64" t="s">
        <v>725</v>
      </c>
      <c r="E284" s="67" t="s">
        <v>148</v>
      </c>
      <c r="F284" s="66"/>
      <c r="G284" s="72" t="e">
        <f>SUMIF([1]!Table13[Kode Barang],TBL_STOK5[[#This Row],[Kode Material]],[1]!Table13[Jumlah])</f>
        <v>#REF!</v>
      </c>
      <c r="H284" s="72" t="e">
        <f>SUMIF([1]!Table134[Kode Barang],TBL_STOK5[[#This Row],[Kode Material]],[1]!Table134[Jumlah])</f>
        <v>#REF!</v>
      </c>
      <c r="I284" s="65" t="e">
        <f>TBL_STOK5[[#This Row],[Stok Alat Awal]]+TBL_STOK5[[#This Row],[Alat In]]-TBL_STOK5[[#This Row],[Alat Out]]</f>
        <v>#REF!</v>
      </c>
      <c r="J284" s="73" t="s">
        <v>171</v>
      </c>
      <c r="K284" s="86"/>
    </row>
    <row r="285" spans="1:11" ht="9" hidden="1" customHeight="1">
      <c r="A285" s="63" t="s">
        <v>704</v>
      </c>
      <c r="B285" s="63" t="s">
        <v>143</v>
      </c>
      <c r="C285" s="64" t="s">
        <v>726</v>
      </c>
      <c r="D285" s="64" t="s">
        <v>727</v>
      </c>
      <c r="E285" s="67" t="s">
        <v>728</v>
      </c>
      <c r="F285" s="65"/>
      <c r="G285" s="72" t="e">
        <f>SUMIF([1]!Table13[Kode Barang],TBL_STOK5[[#This Row],[Kode Material]],[1]!Table13[Jumlah])</f>
        <v>#REF!</v>
      </c>
      <c r="H285" s="72" t="e">
        <f>SUMIF([1]!Table134[Kode Barang],TBL_STOK5[[#This Row],[Kode Material]],[1]!Table134[Jumlah])</f>
        <v>#REF!</v>
      </c>
      <c r="I285" s="65" t="e">
        <f>TBL_STOK5[[#This Row],[Stok Alat Awal]]+TBL_STOK5[[#This Row],[Alat In]]-TBL_STOK5[[#This Row],[Alat Out]]</f>
        <v>#REF!</v>
      </c>
      <c r="J285" s="73" t="s">
        <v>171</v>
      </c>
      <c r="K285" s="70"/>
    </row>
    <row r="286" spans="1:11" ht="9" hidden="1" customHeight="1">
      <c r="A286" s="63" t="s">
        <v>704</v>
      </c>
      <c r="B286" s="63" t="s">
        <v>143</v>
      </c>
      <c r="C286" s="64" t="s">
        <v>729</v>
      </c>
      <c r="D286" s="64" t="s">
        <v>730</v>
      </c>
      <c r="E286" s="67" t="s">
        <v>728</v>
      </c>
      <c r="F286" s="65"/>
      <c r="G286" s="72" t="e">
        <f>SUMIF([1]!Table13[Kode Barang],TBL_STOK5[[#This Row],[Kode Material]],[1]!Table13[Jumlah])</f>
        <v>#REF!</v>
      </c>
      <c r="H286" s="72" t="e">
        <f>SUMIF([1]!Table134[Kode Barang],TBL_STOK5[[#This Row],[Kode Material]],[1]!Table134[Jumlah])</f>
        <v>#REF!</v>
      </c>
      <c r="I286" s="65" t="e">
        <f>TBL_STOK5[[#This Row],[Stok Alat Awal]]+TBL_STOK5[[#This Row],[Alat In]]-TBL_STOK5[[#This Row],[Alat Out]]</f>
        <v>#REF!</v>
      </c>
      <c r="J286" s="73" t="s">
        <v>171</v>
      </c>
      <c r="K286" s="70"/>
    </row>
    <row r="287" spans="1:11" ht="9" hidden="1" customHeight="1">
      <c r="A287" s="63" t="s">
        <v>704</v>
      </c>
      <c r="B287" s="63" t="s">
        <v>143</v>
      </c>
      <c r="C287" s="64" t="s">
        <v>731</v>
      </c>
      <c r="D287" s="64" t="s">
        <v>732</v>
      </c>
      <c r="E287" s="67" t="s">
        <v>146</v>
      </c>
      <c r="F287" s="65"/>
      <c r="G287" s="72" t="e">
        <f>SUMIF([1]!Table13[Kode Barang],TBL_STOK5[[#This Row],[Kode Material]],[1]!Table13[Jumlah])</f>
        <v>#REF!</v>
      </c>
      <c r="H287" s="72" t="e">
        <f>SUMIF([1]!Table134[Kode Barang],TBL_STOK5[[#This Row],[Kode Material]],[1]!Table134[Jumlah])</f>
        <v>#REF!</v>
      </c>
      <c r="I287" s="65" t="e">
        <f>TBL_STOK5[[#This Row],[Stok Alat Awal]]+TBL_STOK5[[#This Row],[Alat In]]-TBL_STOK5[[#This Row],[Alat Out]]</f>
        <v>#REF!</v>
      </c>
      <c r="J287" s="73" t="s">
        <v>387</v>
      </c>
      <c r="K287" s="70"/>
    </row>
    <row r="288" spans="1:11" ht="9" hidden="1" customHeight="1">
      <c r="A288" s="63" t="s">
        <v>704</v>
      </c>
      <c r="B288" s="63" t="s">
        <v>143</v>
      </c>
      <c r="C288" s="64" t="s">
        <v>733</v>
      </c>
      <c r="D288" s="64" t="s">
        <v>734</v>
      </c>
      <c r="E288" s="67" t="s">
        <v>188</v>
      </c>
      <c r="F288" s="65"/>
      <c r="G288" s="72" t="e">
        <f>SUMIF([1]!Table13[Kode Barang],TBL_STOK5[[#This Row],[Kode Material]],[1]!Table13[Jumlah])</f>
        <v>#REF!</v>
      </c>
      <c r="H288" s="72" t="e">
        <f>SUMIF([1]!Table134[Kode Barang],TBL_STOK5[[#This Row],[Kode Material]],[1]!Table134[Jumlah])</f>
        <v>#REF!</v>
      </c>
      <c r="I288" s="65" t="e">
        <f>TBL_STOK5[[#This Row],[Stok Alat Awal]]+TBL_STOK5[[#This Row],[Alat In]]-TBL_STOK5[[#This Row],[Alat Out]]</f>
        <v>#REF!</v>
      </c>
      <c r="J288" s="73" t="s">
        <v>171</v>
      </c>
      <c r="K288" s="70"/>
    </row>
    <row r="289" spans="1:11" ht="9" hidden="1" customHeight="1">
      <c r="A289" s="63" t="s">
        <v>704</v>
      </c>
      <c r="B289" s="63" t="s">
        <v>143</v>
      </c>
      <c r="C289" s="64" t="s">
        <v>735</v>
      </c>
      <c r="D289" s="64" t="s">
        <v>736</v>
      </c>
      <c r="E289" s="67" t="s">
        <v>148</v>
      </c>
      <c r="F289" s="65"/>
      <c r="G289" s="66" t="e">
        <f>SUMIF([1]!Table13[Kode Barang],TBL_STOK5[[#This Row],[Kode Material]],[1]!Table13[Jumlah])</f>
        <v>#REF!</v>
      </c>
      <c r="H289" s="66" t="e">
        <f>SUMIF([1]!Table134[Kode Barang],TBL_STOK5[[#This Row],[Kode Material]],[1]!Table134[Jumlah])</f>
        <v>#REF!</v>
      </c>
      <c r="I289" s="65" t="e">
        <f>TBL_STOK5[[#This Row],[Stok Alat Awal]]+TBL_STOK5[[#This Row],[Alat In]]-TBL_STOK5[[#This Row],[Alat Out]]</f>
        <v>#REF!</v>
      </c>
      <c r="J289" s="73" t="s">
        <v>171</v>
      </c>
      <c r="K289" s="70"/>
    </row>
    <row r="290" spans="1:11" ht="9" hidden="1" customHeight="1">
      <c r="A290" s="63" t="s">
        <v>704</v>
      </c>
      <c r="B290" s="63" t="s">
        <v>143</v>
      </c>
      <c r="C290" s="64" t="s">
        <v>737</v>
      </c>
      <c r="D290" s="64" t="s">
        <v>738</v>
      </c>
      <c r="E290" s="67" t="s">
        <v>148</v>
      </c>
      <c r="F290" s="65"/>
      <c r="G290" s="72" t="e">
        <f>SUMIF([1]!Table13[Kode Barang],TBL_STOK5[[#This Row],[Kode Material]],[1]!Table13[Jumlah])</f>
        <v>#REF!</v>
      </c>
      <c r="H290" s="72" t="e">
        <f>SUMIF([1]!Table134[Kode Barang],TBL_STOK5[[#This Row],[Kode Material]],[1]!Table134[Jumlah])</f>
        <v>#REF!</v>
      </c>
      <c r="I290" s="65" t="e">
        <f>TBL_STOK5[[#This Row],[Stok Alat Awal]]+TBL_STOK5[[#This Row],[Alat In]]-TBL_STOK5[[#This Row],[Alat Out]]</f>
        <v>#REF!</v>
      </c>
      <c r="J290" s="73" t="s">
        <v>247</v>
      </c>
      <c r="K290" s="70"/>
    </row>
    <row r="291" spans="1:11" ht="9" hidden="1" customHeight="1">
      <c r="A291" s="63" t="s">
        <v>704</v>
      </c>
      <c r="B291" s="63" t="s">
        <v>143</v>
      </c>
      <c r="C291" s="64" t="s">
        <v>739</v>
      </c>
      <c r="D291" s="64" t="s">
        <v>740</v>
      </c>
      <c r="E291" s="67" t="s">
        <v>148</v>
      </c>
      <c r="F291" s="65"/>
      <c r="G291" s="66" t="e">
        <f>SUMIF([1]!Table13[Kode Barang],TBL_STOK5[[#This Row],[Kode Material]],[1]!Table13[Jumlah])</f>
        <v>#REF!</v>
      </c>
      <c r="H291" s="66" t="e">
        <f>SUMIF([1]!Table134[Kode Barang],TBL_STOK5[[#This Row],[Kode Material]],[1]!Table134[Jumlah])</f>
        <v>#REF!</v>
      </c>
      <c r="I291" s="65" t="e">
        <f>TBL_STOK5[[#This Row],[Stok Alat Awal]]+TBL_STOK5[[#This Row],[Alat In]]-TBL_STOK5[[#This Row],[Alat Out]]</f>
        <v>#REF!</v>
      </c>
      <c r="J291" s="73" t="s">
        <v>171</v>
      </c>
      <c r="K291" s="70"/>
    </row>
    <row r="292" spans="1:11" ht="9" hidden="1" customHeight="1">
      <c r="A292" s="63" t="s">
        <v>704</v>
      </c>
      <c r="B292" s="63" t="s">
        <v>143</v>
      </c>
      <c r="C292" s="64" t="s">
        <v>741</v>
      </c>
      <c r="D292" s="64" t="s">
        <v>742</v>
      </c>
      <c r="E292" s="67" t="s">
        <v>148</v>
      </c>
      <c r="F292" s="65"/>
      <c r="G292" s="72" t="e">
        <f>SUMIF([1]!Table13[Kode Barang],TBL_STOK5[[#This Row],[Kode Material]],[1]!Table13[Jumlah])</f>
        <v>#REF!</v>
      </c>
      <c r="H292" s="72" t="e">
        <f>SUMIF([1]!Table134[Kode Barang],TBL_STOK5[[#This Row],[Kode Material]],[1]!Table134[Jumlah])</f>
        <v>#REF!</v>
      </c>
      <c r="I292" s="65" t="e">
        <f>TBL_STOK5[[#This Row],[Stok Alat Awal]]+TBL_STOK5[[#This Row],[Alat In]]-TBL_STOK5[[#This Row],[Alat Out]]</f>
        <v>#REF!</v>
      </c>
      <c r="J292" s="73" t="s">
        <v>171</v>
      </c>
      <c r="K292" s="70"/>
    </row>
    <row r="293" spans="1:11" ht="9" hidden="1" customHeight="1">
      <c r="A293" s="63" t="s">
        <v>704</v>
      </c>
      <c r="B293" s="63" t="s">
        <v>143</v>
      </c>
      <c r="C293" s="64" t="s">
        <v>743</v>
      </c>
      <c r="D293" s="64" t="s">
        <v>744</v>
      </c>
      <c r="E293" s="67" t="s">
        <v>148</v>
      </c>
      <c r="F293" s="65"/>
      <c r="G293" s="72" t="e">
        <f>SUMIF([1]!Table13[Kode Barang],TBL_STOK5[[#This Row],[Kode Material]],[1]!Table13[Jumlah])</f>
        <v>#REF!</v>
      </c>
      <c r="H293" s="72" t="e">
        <f>SUMIF([1]!Table134[Kode Barang],TBL_STOK5[[#This Row],[Kode Material]],[1]!Table134[Jumlah])</f>
        <v>#REF!</v>
      </c>
      <c r="I293" s="65" t="e">
        <f>TBL_STOK5[[#This Row],[Stok Alat Awal]]+TBL_STOK5[[#This Row],[Alat In]]-TBL_STOK5[[#This Row],[Alat Out]]</f>
        <v>#REF!</v>
      </c>
      <c r="J293" s="73" t="s">
        <v>171</v>
      </c>
      <c r="K293" s="70"/>
    </row>
    <row r="294" spans="1:11" ht="9" hidden="1" customHeight="1">
      <c r="A294" s="63" t="s">
        <v>704</v>
      </c>
      <c r="B294" s="63" t="s">
        <v>143</v>
      </c>
      <c r="C294" s="64" t="s">
        <v>745</v>
      </c>
      <c r="D294" s="64" t="s">
        <v>746</v>
      </c>
      <c r="E294" s="67" t="s">
        <v>148</v>
      </c>
      <c r="F294" s="65"/>
      <c r="G294" s="72" t="e">
        <f>SUMIF([1]!Table13[Kode Barang],TBL_STOK5[[#This Row],[Kode Material]],[1]!Table13[Jumlah])</f>
        <v>#REF!</v>
      </c>
      <c r="H294" s="72" t="e">
        <f>SUMIF([1]!Table134[Kode Barang],TBL_STOK5[[#This Row],[Kode Material]],[1]!Table134[Jumlah])</f>
        <v>#REF!</v>
      </c>
      <c r="I294" s="65" t="e">
        <f>TBL_STOK5[[#This Row],[Stok Alat Awal]]+TBL_STOK5[[#This Row],[Alat In]]-TBL_STOK5[[#This Row],[Alat Out]]</f>
        <v>#REF!</v>
      </c>
      <c r="J294" s="73" t="s">
        <v>171</v>
      </c>
      <c r="K294" s="70"/>
    </row>
    <row r="295" spans="1:11" ht="9" hidden="1" customHeight="1">
      <c r="A295" s="63" t="s">
        <v>704</v>
      </c>
      <c r="B295" s="63" t="s">
        <v>143</v>
      </c>
      <c r="C295" s="64" t="s">
        <v>747</v>
      </c>
      <c r="D295" s="103" t="s">
        <v>748</v>
      </c>
      <c r="E295" s="77" t="s">
        <v>223</v>
      </c>
      <c r="F295" s="65"/>
      <c r="G295" s="66" t="e">
        <f>SUMIF([1]!Table13[Kode Barang],TBL_STOK5[[#This Row],[Kode Material]],[1]!Table13[Jumlah])</f>
        <v>#REF!</v>
      </c>
      <c r="H295" s="66" t="e">
        <f>SUMIF([1]!Table134[Kode Barang],TBL_STOK5[[#This Row],[Kode Material]],[1]!Table134[Jumlah])</f>
        <v>#REF!</v>
      </c>
      <c r="I295" s="65" t="e">
        <f>TBL_STOK5[[#This Row],[Stok Alat Awal]]+TBL_STOK5[[#This Row],[Alat In]]-TBL_STOK5[[#This Row],[Alat Out]]</f>
        <v>#REF!</v>
      </c>
      <c r="J295" s="73"/>
      <c r="K295" s="86"/>
    </row>
    <row r="296" spans="1:11" ht="9" hidden="1" customHeight="1">
      <c r="A296" s="63"/>
      <c r="B296" s="63"/>
      <c r="C296" s="64"/>
      <c r="D296" s="77"/>
      <c r="E296" s="77"/>
      <c r="F296" s="65"/>
      <c r="G296" s="66"/>
      <c r="H296" s="66"/>
      <c r="I296" s="65"/>
      <c r="J296" s="73"/>
      <c r="K296" s="86"/>
    </row>
    <row r="297" spans="1:11" ht="9" hidden="1" customHeight="1">
      <c r="A297" s="80"/>
      <c r="B297" s="80"/>
      <c r="C297" s="81"/>
      <c r="D297" s="82"/>
      <c r="E297" s="82"/>
      <c r="F297" s="104"/>
      <c r="G297" s="84"/>
      <c r="H297" s="84"/>
      <c r="I297" s="104"/>
      <c r="J297" s="85"/>
      <c r="K297" s="120"/>
    </row>
    <row r="298" spans="1:11" ht="9" hidden="1" customHeight="1">
      <c r="A298" s="80"/>
      <c r="B298" s="80"/>
      <c r="C298" s="81"/>
      <c r="D298" s="82"/>
      <c r="E298" s="82"/>
      <c r="F298" s="104"/>
      <c r="G298" s="84"/>
      <c r="H298" s="84"/>
      <c r="I298" s="104"/>
      <c r="J298" s="85"/>
      <c r="K298" s="120"/>
    </row>
    <row r="299" spans="1:11" ht="9" hidden="1" customHeight="1">
      <c r="A299" s="63"/>
      <c r="B299" s="63"/>
      <c r="C299" s="64"/>
      <c r="D299" s="77"/>
      <c r="E299" s="77"/>
      <c r="F299" s="65"/>
      <c r="G299" s="66"/>
      <c r="H299" s="66"/>
      <c r="I299" s="65"/>
      <c r="J299" s="73"/>
      <c r="K299" s="86"/>
    </row>
    <row r="300" spans="1:11" ht="35.1" customHeight="1">
      <c r="A300" s="63" t="s">
        <v>1464</v>
      </c>
      <c r="B300" s="63" t="s">
        <v>298</v>
      </c>
      <c r="C300" s="64" t="s">
        <v>1564</v>
      </c>
      <c r="D300" s="64" t="s">
        <v>1565</v>
      </c>
      <c r="E300" s="113" t="s">
        <v>761</v>
      </c>
      <c r="F300" s="65"/>
      <c r="G300" s="72" t="e">
        <f>SUMIF([1]!Table13[Kode Barang],TBL_STOK5[[#This Row],[Kode Material]],[1]!Table13[Jumlah])</f>
        <v>#REF!</v>
      </c>
      <c r="H300" s="72" t="e">
        <f>SUMIF([1]!Table134[Kode Barang],TBL_STOK5[[#This Row],[Kode Material]],[1]!Table134[Jumlah])</f>
        <v>#REF!</v>
      </c>
      <c r="I300" s="65" t="e">
        <f>TBL_STOK5[[#This Row],[Stok Alat Awal]]+TBL_STOK5[[#This Row],[Alat In]]-TBL_STOK5[[#This Row],[Alat Out]]</f>
        <v>#REF!</v>
      </c>
      <c r="J300" s="73" t="s">
        <v>1561</v>
      </c>
      <c r="K300" s="70"/>
    </row>
    <row r="301" spans="1:11" ht="35.1" customHeight="1">
      <c r="A301" s="63" t="s">
        <v>900</v>
      </c>
      <c r="B301" s="63" t="s">
        <v>298</v>
      </c>
      <c r="C301" s="64" t="s">
        <v>989</v>
      </c>
      <c r="D301" s="64" t="s">
        <v>989</v>
      </c>
      <c r="E301" s="113" t="s">
        <v>148</v>
      </c>
      <c r="F301" s="65"/>
      <c r="G301" s="66" t="e">
        <f>SUMIF([1]!Table13[Kode Barang],TBL_STOK5[[#This Row],[Kode Material]],[1]!Table13[Jumlah])</f>
        <v>#REF!</v>
      </c>
      <c r="H301" s="66" t="e">
        <f>SUMIF([1]!Table134[Kode Barang],TBL_STOK5[[#This Row],[Kode Material]],[1]!Table134[Jumlah])</f>
        <v>#REF!</v>
      </c>
      <c r="I301" s="65" t="e">
        <f>TBL_STOK5[[#This Row],[Stok Alat Awal]]+TBL_STOK5[[#This Row],[Alat In]]-TBL_STOK5[[#This Row],[Alat Out]]</f>
        <v>#REF!</v>
      </c>
      <c r="J301" s="73" t="s">
        <v>212</v>
      </c>
      <c r="K301" s="70"/>
    </row>
    <row r="302" spans="1:11" ht="33" customHeight="1">
      <c r="A302" s="63" t="s">
        <v>1342</v>
      </c>
      <c r="B302" s="63" t="s">
        <v>298</v>
      </c>
      <c r="C302" s="64" t="s">
        <v>1360</v>
      </c>
      <c r="D302" s="64" t="s">
        <v>1361</v>
      </c>
      <c r="E302" s="63" t="s">
        <v>364</v>
      </c>
      <c r="F302" s="65"/>
      <c r="G302" s="66" t="e">
        <f>SUMIF([1]!Table13[Kode Barang],TBL_STOK5[[#This Row],[Kode Material]],[1]!Table13[Jumlah])</f>
        <v>#REF!</v>
      </c>
      <c r="H302" s="66" t="e">
        <f>SUMIF([1]!Table134[Kode Barang],TBL_STOK5[[#This Row],[Kode Material]],[1]!Table134[Jumlah])</f>
        <v>#REF!</v>
      </c>
      <c r="I302" s="65" t="e">
        <f>TBL_STOK5[[#This Row],[Stok Alat Awal]]+TBL_STOK5[[#This Row],[Alat In]]-TBL_STOK5[[#This Row],[Alat Out]]</f>
        <v>#REF!</v>
      </c>
      <c r="J302" s="69" t="s">
        <v>1099</v>
      </c>
      <c r="K302" s="70"/>
    </row>
    <row r="303" spans="1:11" ht="35.1" customHeight="1">
      <c r="A303" s="63" t="s">
        <v>1119</v>
      </c>
      <c r="B303" s="63" t="s">
        <v>298</v>
      </c>
      <c r="C303" s="64" t="s">
        <v>1120</v>
      </c>
      <c r="D303" s="64" t="s">
        <v>1121</v>
      </c>
      <c r="E303" s="87" t="s">
        <v>807</v>
      </c>
      <c r="F303" s="65"/>
      <c r="G303" s="72" t="e">
        <f>SUMIF([1]!Table13[Kode Barang],TBL_STOK5[[#This Row],[Kode Material]],[1]!Table13[Jumlah])</f>
        <v>#REF!</v>
      </c>
      <c r="H303" s="72" t="e">
        <f>SUMIF([1]!Table134[Kode Barang],TBL_STOK5[[#This Row],[Kode Material]],[1]!Table134[Jumlah])</f>
        <v>#REF!</v>
      </c>
      <c r="I303" s="65" t="e">
        <f>TBL_STOK5[[#This Row],[Stok Alat Awal]]+TBL_STOK5[[#This Row],[Alat In]]-TBL_STOK5[[#This Row],[Alat Out]]</f>
        <v>#REF!</v>
      </c>
      <c r="J303" s="73" t="s">
        <v>103</v>
      </c>
      <c r="K303" s="70"/>
    </row>
    <row r="304" spans="1:11" ht="35.1" customHeight="1">
      <c r="A304" s="63" t="s">
        <v>1342</v>
      </c>
      <c r="B304" s="63" t="s">
        <v>298</v>
      </c>
      <c r="C304" s="64" t="s">
        <v>1347</v>
      </c>
      <c r="D304" s="64" t="s">
        <v>1348</v>
      </c>
      <c r="E304" s="63" t="s">
        <v>148</v>
      </c>
      <c r="F304" s="65"/>
      <c r="G304" s="72" t="e">
        <f>SUMIF([1]!Table13[Kode Barang],TBL_STOK5[[#This Row],[Kode Material]],[1]!Table13[Jumlah])</f>
        <v>#REF!</v>
      </c>
      <c r="H304" s="72" t="e">
        <f>SUMIF([1]!Table134[Kode Barang],TBL_STOK5[[#This Row],[Kode Material]],[1]!Table134[Jumlah])</f>
        <v>#REF!</v>
      </c>
      <c r="I304" s="65" t="e">
        <f>TBL_STOK5[[#This Row],[Stok Alat Awal]]+TBL_STOK5[[#This Row],[Alat In]]-TBL_STOK5[[#This Row],[Alat Out]]</f>
        <v>#REF!</v>
      </c>
      <c r="J304" s="73" t="s">
        <v>387</v>
      </c>
      <c r="K304" s="70"/>
    </row>
    <row r="305" spans="1:11" ht="35.1" customHeight="1">
      <c r="A305" s="63" t="s">
        <v>900</v>
      </c>
      <c r="B305" s="63" t="s">
        <v>298</v>
      </c>
      <c r="C305" s="64" t="s">
        <v>1077</v>
      </c>
      <c r="D305" s="64" t="s">
        <v>1077</v>
      </c>
      <c r="E305" s="63" t="s">
        <v>148</v>
      </c>
      <c r="F305" s="65">
        <v>0</v>
      </c>
      <c r="G305" s="72" t="e">
        <f>SUMIF([1]!Table13[Kode Barang],TBL_STOK5[[#This Row],[Kode Material]],[1]!Table13[Jumlah])</f>
        <v>#REF!</v>
      </c>
      <c r="H305" s="72" t="e">
        <f>SUMIF([1]!Table134[Kode Barang],TBL_STOK5[[#This Row],[Kode Material]],[1]!Table134[Jumlah])</f>
        <v>#REF!</v>
      </c>
      <c r="I305" s="65" t="e">
        <f>TBL_STOK5[[#This Row],[Stok Alat Awal]]+TBL_STOK5[[#This Row],[Alat In]]-TBL_STOK5[[#This Row],[Alat Out]]</f>
        <v>#REF!</v>
      </c>
      <c r="J305" s="73" t="s">
        <v>239</v>
      </c>
      <c r="K305" s="70"/>
    </row>
    <row r="306" spans="1:11" ht="35.1" customHeight="1">
      <c r="A306" s="63" t="s">
        <v>749</v>
      </c>
      <c r="B306" s="63" t="s">
        <v>298</v>
      </c>
      <c r="C306" s="64" t="s">
        <v>851</v>
      </c>
      <c r="D306" s="64" t="s">
        <v>852</v>
      </c>
      <c r="E306" s="63" t="s">
        <v>148</v>
      </c>
      <c r="F306" s="65">
        <v>1</v>
      </c>
      <c r="G306" s="66" t="e">
        <f>SUMIF([1]!Table13[Kode Barang],TBL_STOK5[[#This Row],[Kode Material]],[1]!Table13[Jumlah])</f>
        <v>#REF!</v>
      </c>
      <c r="H306" s="66" t="e">
        <f>SUMIF([1]!Table134[Kode Barang],TBL_STOK5[[#This Row],[Kode Material]],[1]!Table134[Jumlah])</f>
        <v>#REF!</v>
      </c>
      <c r="I306" s="65" t="e">
        <f>TBL_STOK5[[#This Row],[Stok Alat Awal]]+TBL_STOK5[[#This Row],[Alat In]]-TBL_STOK5[[#This Row],[Alat Out]]</f>
        <v>#REF!</v>
      </c>
      <c r="J306" s="79" t="s">
        <v>239</v>
      </c>
      <c r="K306" s="86"/>
    </row>
    <row r="307" spans="1:11" ht="35.1" customHeight="1">
      <c r="A307" s="63" t="s">
        <v>1342</v>
      </c>
      <c r="B307" s="63" t="s">
        <v>298</v>
      </c>
      <c r="C307" s="64" t="s">
        <v>1349</v>
      </c>
      <c r="D307" s="64" t="s">
        <v>1350</v>
      </c>
      <c r="E307" s="63" t="s">
        <v>148</v>
      </c>
      <c r="F307" s="65"/>
      <c r="G307" s="72" t="e">
        <f>SUMIF([1]!Table13[Kode Barang],TBL_STOK5[[#This Row],[Kode Material]],[1]!Table13[Jumlah])</f>
        <v>#REF!</v>
      </c>
      <c r="H307" s="72" t="e">
        <f>SUMIF([1]!Table134[Kode Barang],TBL_STOK5[[#This Row],[Kode Material]],[1]!Table134[Jumlah])</f>
        <v>#REF!</v>
      </c>
      <c r="I307" s="65" t="e">
        <f>TBL_STOK5[[#This Row],[Stok Alat Awal]]+TBL_STOK5[[#This Row],[Alat In]]-TBL_STOK5[[#This Row],[Alat Out]]</f>
        <v>#REF!</v>
      </c>
      <c r="J307" s="73" t="s">
        <v>387</v>
      </c>
      <c r="K307" s="70"/>
    </row>
    <row r="308" spans="1:11" ht="35.1" customHeight="1">
      <c r="A308" s="63" t="s">
        <v>749</v>
      </c>
      <c r="B308" s="63" t="s">
        <v>298</v>
      </c>
      <c r="C308" s="64" t="s">
        <v>799</v>
      </c>
      <c r="D308" s="64" t="s">
        <v>800</v>
      </c>
      <c r="E308" s="63" t="s">
        <v>797</v>
      </c>
      <c r="F308" s="65">
        <v>0</v>
      </c>
      <c r="G308" s="66" t="e">
        <f>SUMIF([1]!Table13[Kode Barang],TBL_STOK5[[#This Row],[Kode Material]],[1]!Table13[Jumlah])</f>
        <v>#REF!</v>
      </c>
      <c r="H308" s="66" t="e">
        <f>SUMIF([1]!Table134[Kode Barang],TBL_STOK5[[#This Row],[Kode Material]],[1]!Table134[Jumlah])</f>
        <v>#REF!</v>
      </c>
      <c r="I308" s="65" t="e">
        <f>TBL_STOK5[[#This Row],[Stok Alat Awal]]+TBL_STOK5[[#This Row],[Alat In]]-TBL_STOK5[[#This Row],[Alat Out]]</f>
        <v>#REF!</v>
      </c>
      <c r="J308" s="79" t="s">
        <v>247</v>
      </c>
      <c r="K308" s="70"/>
    </row>
    <row r="309" spans="1:11" ht="35.1" customHeight="1">
      <c r="A309" s="63" t="s">
        <v>749</v>
      </c>
      <c r="B309" s="63" t="s">
        <v>298</v>
      </c>
      <c r="C309" s="64" t="s">
        <v>795</v>
      </c>
      <c r="D309" s="64" t="s">
        <v>796</v>
      </c>
      <c r="E309" s="63" t="s">
        <v>797</v>
      </c>
      <c r="F309" s="65">
        <v>0</v>
      </c>
      <c r="G309" s="66" t="e">
        <f>SUMIF([1]!Table13[Kode Barang],TBL_STOK5[[#This Row],[Kode Material]],[1]!Table13[Jumlah])</f>
        <v>#REF!</v>
      </c>
      <c r="H309" s="66" t="e">
        <f>SUMIF([1]!Table134[Kode Barang],TBL_STOK5[[#This Row],[Kode Material]],[1]!Table134[Jumlah])</f>
        <v>#REF!</v>
      </c>
      <c r="I309" s="65" t="e">
        <f>TBL_STOK5[[#This Row],[Stok Alat Awal]]+TBL_STOK5[[#This Row],[Alat In]]-TBL_STOK5[[#This Row],[Alat Out]]</f>
        <v>#REF!</v>
      </c>
      <c r="J309" s="73" t="s">
        <v>798</v>
      </c>
      <c r="K309" s="70"/>
    </row>
    <row r="310" spans="1:11" ht="35.1" customHeight="1">
      <c r="A310" s="63" t="s">
        <v>1409</v>
      </c>
      <c r="B310" s="63" t="s">
        <v>298</v>
      </c>
      <c r="C310" s="64" t="s">
        <v>1436</v>
      </c>
      <c r="D310" s="64" t="s">
        <v>1437</v>
      </c>
      <c r="E310" s="63" t="s">
        <v>148</v>
      </c>
      <c r="F310" s="65"/>
      <c r="G310" s="72" t="e">
        <f>SUMIF([1]!Table13[Kode Barang],TBL_STOK5[[#This Row],[Kode Material]],[1]!Table13[Jumlah])</f>
        <v>#REF!</v>
      </c>
      <c r="H310" s="72" t="e">
        <f>SUMIF([1]!Table134[Kode Barang],TBL_STOK5[[#This Row],[Kode Material]],[1]!Table134[Jumlah])</f>
        <v>#REF!</v>
      </c>
      <c r="I310" s="65" t="e">
        <f>TBL_STOK5[[#This Row],[Stok Alat Awal]]+TBL_STOK5[[#This Row],[Alat In]]-TBL_STOK5[[#This Row],[Alat Out]]</f>
        <v>#REF!</v>
      </c>
      <c r="J310" s="73" t="s">
        <v>174</v>
      </c>
      <c r="K310" s="70"/>
    </row>
    <row r="311" spans="1:11" ht="35.1" customHeight="1">
      <c r="A311" s="63" t="s">
        <v>1145</v>
      </c>
      <c r="B311" s="63" t="s">
        <v>298</v>
      </c>
      <c r="C311" s="64" t="s">
        <v>1152</v>
      </c>
      <c r="D311" s="64" t="s">
        <v>1153</v>
      </c>
      <c r="E311" s="87" t="s">
        <v>148</v>
      </c>
      <c r="F311" s="66"/>
      <c r="G311" s="66" t="e">
        <f>SUMIF([1]!Table13[Kode Barang],TBL_STOK5[[#This Row],[Kode Material]],[1]!Table13[Jumlah])</f>
        <v>#REF!</v>
      </c>
      <c r="H311" s="66" t="e">
        <f>SUMIF([1]!Table134[Kode Barang],TBL_STOK5[[#This Row],[Kode Material]],[1]!Table134[Jumlah])</f>
        <v>#REF!</v>
      </c>
      <c r="I311" s="66" t="e">
        <f>TBL_STOK5[[#This Row],[Stok Alat Awal]]+TBL_STOK5[[#This Row],[Alat In]]-TBL_STOK5[[#This Row],[Alat Out]]</f>
        <v>#REF!</v>
      </c>
      <c r="J311" s="73" t="s">
        <v>103</v>
      </c>
      <c r="K311" s="70"/>
    </row>
    <row r="312" spans="1:11" ht="35.1" customHeight="1">
      <c r="A312" s="63" t="s">
        <v>1464</v>
      </c>
      <c r="B312" s="63" t="s">
        <v>298</v>
      </c>
      <c r="C312" s="64" t="s">
        <v>1523</v>
      </c>
      <c r="D312" s="64" t="s">
        <v>1524</v>
      </c>
      <c r="E312" s="63" t="s">
        <v>188</v>
      </c>
      <c r="F312" s="65"/>
      <c r="G312" s="72" t="e">
        <f>SUMIF([1]!Table13[Kode Barang],TBL_STOK5[[#This Row],[Kode Material]],[1]!Table13[Jumlah])</f>
        <v>#REF!</v>
      </c>
      <c r="H312" s="72" t="e">
        <f>SUMIF([1]!Table134[Kode Barang],TBL_STOK5[[#This Row],[Kode Material]],[1]!Table134[Jumlah])</f>
        <v>#REF!</v>
      </c>
      <c r="I312" s="65" t="e">
        <f>TBL_STOK5[[#This Row],[Stok Alat Awal]]+TBL_STOK5[[#This Row],[Alat In]]-TBL_STOK5[[#This Row],[Alat Out]]</f>
        <v>#REF!</v>
      </c>
      <c r="J312" s="73" t="s">
        <v>212</v>
      </c>
      <c r="K312" s="70"/>
    </row>
    <row r="313" spans="1:11" ht="35.1" customHeight="1">
      <c r="A313" s="63" t="s">
        <v>1464</v>
      </c>
      <c r="B313" s="63" t="s">
        <v>298</v>
      </c>
      <c r="C313" s="64" t="s">
        <v>1575</v>
      </c>
      <c r="D313" s="64" t="s">
        <v>1576</v>
      </c>
      <c r="E313" s="63" t="s">
        <v>148</v>
      </c>
      <c r="F313" s="65"/>
      <c r="G313" s="66" t="e">
        <f>SUMIF([1]!Table13[Kode Barang],TBL_STOK5[[#This Row],[Kode Material]],[1]!Table13[Jumlah])</f>
        <v>#REF!</v>
      </c>
      <c r="H313" s="66" t="e">
        <f>SUMIF([1]!Table134[Kode Barang],TBL_STOK5[[#This Row],[Kode Material]],[1]!Table134[Jumlah])</f>
        <v>#REF!</v>
      </c>
      <c r="I313" s="65" t="e">
        <f>TBL_STOK5[[#This Row],[Stok Alat Awal]]+TBL_STOK5[[#This Row],[Alat In]]-TBL_STOK5[[#This Row],[Alat Out]]</f>
        <v>#REF!</v>
      </c>
      <c r="J313" s="79" t="s">
        <v>1556</v>
      </c>
      <c r="K313" s="70"/>
    </row>
    <row r="314" spans="1:11" ht="35.1" customHeight="1">
      <c r="A314" s="63" t="s">
        <v>749</v>
      </c>
      <c r="B314" s="63" t="s">
        <v>298</v>
      </c>
      <c r="C314" s="64" t="s">
        <v>759</v>
      </c>
      <c r="D314" s="64" t="s">
        <v>760</v>
      </c>
      <c r="E314" s="63" t="s">
        <v>761</v>
      </c>
      <c r="F314" s="65">
        <v>0</v>
      </c>
      <c r="G314" s="66" t="e">
        <f>SUMIF([1]!Table13[Kode Barang],TBL_STOK5[[#This Row],[Kode Material]],[1]!Table13[Jumlah])</f>
        <v>#REF!</v>
      </c>
      <c r="H314" s="66" t="e">
        <f>SUMIF([1]!Table134[Kode Barang],TBL_STOK5[[#This Row],[Kode Material]],[1]!Table134[Jumlah])</f>
        <v>#REF!</v>
      </c>
      <c r="I314" s="65" t="e">
        <f>TBL_STOK5[[#This Row],[Stok Alat Awal]]+TBL_STOK5[[#This Row],[Alat In]]-TBL_STOK5[[#This Row],[Alat Out]]</f>
        <v>#REF!</v>
      </c>
      <c r="J314" s="73" t="s">
        <v>632</v>
      </c>
      <c r="K314" s="70"/>
    </row>
    <row r="315" spans="1:11" ht="35.1" customHeight="1">
      <c r="A315" s="63" t="s">
        <v>1161</v>
      </c>
      <c r="B315" s="63" t="s">
        <v>298</v>
      </c>
      <c r="C315" s="64" t="s">
        <v>1162</v>
      </c>
      <c r="D315" s="64" t="s">
        <v>1163</v>
      </c>
      <c r="E315" s="90" t="s">
        <v>148</v>
      </c>
      <c r="F315" s="65"/>
      <c r="G315" s="66" t="e">
        <f>SUMIF([1]!Table13[Kode Barang],TBL_STOK5[[#This Row],[Kode Material]],[1]!Table13[Jumlah])</f>
        <v>#REF!</v>
      </c>
      <c r="H315" s="66" t="e">
        <f>SUMIF([1]!Table134[Kode Barang],TBL_STOK5[[#This Row],[Kode Material]],[1]!Table134[Jumlah])</f>
        <v>#REF!</v>
      </c>
      <c r="I315" s="65" t="e">
        <f>TBL_STOK5[[#This Row],[Stok Alat Awal]]+TBL_STOK5[[#This Row],[Alat In]]-TBL_STOK5[[#This Row],[Alat Out]]</f>
        <v>#REF!</v>
      </c>
      <c r="J315" s="73" t="s">
        <v>239</v>
      </c>
      <c r="K315" s="70"/>
    </row>
    <row r="316" spans="1:11" ht="35.1" customHeight="1">
      <c r="A316" s="63" t="s">
        <v>1464</v>
      </c>
      <c r="B316" s="63" t="s">
        <v>298</v>
      </c>
      <c r="C316" s="64" t="s">
        <v>1568</v>
      </c>
      <c r="D316" s="64" t="s">
        <v>1569</v>
      </c>
      <c r="E316" s="63" t="s">
        <v>148</v>
      </c>
      <c r="F316" s="65"/>
      <c r="G316" s="72" t="e">
        <f>SUMIF([1]!Table13[Kode Barang],TBL_STOK5[[#This Row],[Kode Material]],[1]!Table13[Jumlah])</f>
        <v>#REF!</v>
      </c>
      <c r="H316" s="72" t="e">
        <f>SUMIF([1]!Table134[Kode Barang],TBL_STOK5[[#This Row],[Kode Material]],[1]!Table134[Jumlah])</f>
        <v>#REF!</v>
      </c>
      <c r="I316" s="65" t="e">
        <f>TBL_STOK5[[#This Row],[Stok Alat Awal]]+TBL_STOK5[[#This Row],[Alat In]]-TBL_STOK5[[#This Row],[Alat Out]]</f>
        <v>#REF!</v>
      </c>
      <c r="J316" s="73" t="s">
        <v>171</v>
      </c>
      <c r="K316" s="70"/>
    </row>
    <row r="317" spans="1:11" ht="35.1" customHeight="1">
      <c r="A317" s="63" t="s">
        <v>1145</v>
      </c>
      <c r="B317" s="63" t="s">
        <v>298</v>
      </c>
      <c r="C317" s="64" t="s">
        <v>1154</v>
      </c>
      <c r="D317" s="64" t="s">
        <v>1155</v>
      </c>
      <c r="E317" s="87" t="s">
        <v>148</v>
      </c>
      <c r="F317" s="66"/>
      <c r="G317" s="66" t="e">
        <f>SUMIF([1]!Table13[Kode Barang],TBL_STOK5[[#This Row],[Kode Material]],[1]!Table13[Jumlah])</f>
        <v>#REF!</v>
      </c>
      <c r="H317" s="66" t="e">
        <f>SUMIF([1]!Table134[Kode Barang],TBL_STOK5[[#This Row],[Kode Material]],[1]!Table134[Jumlah])</f>
        <v>#REF!</v>
      </c>
      <c r="I317" s="66" t="e">
        <f>TBL_STOK5[[#This Row],[Stok Alat Awal]]+TBL_STOK5[[#This Row],[Alat In]]-TBL_STOK5[[#This Row],[Alat Out]]</f>
        <v>#REF!</v>
      </c>
      <c r="J317" s="73" t="s">
        <v>103</v>
      </c>
      <c r="K317" s="70"/>
    </row>
    <row r="318" spans="1:11" ht="35.1" customHeight="1">
      <c r="A318" s="63" t="s">
        <v>749</v>
      </c>
      <c r="B318" s="63" t="s">
        <v>298</v>
      </c>
      <c r="C318" s="64" t="s">
        <v>801</v>
      </c>
      <c r="D318" s="64" t="s">
        <v>802</v>
      </c>
      <c r="E318" s="63" t="s">
        <v>148</v>
      </c>
      <c r="F318" s="65">
        <v>0</v>
      </c>
      <c r="G318" s="66" t="e">
        <f>SUMIF([1]!Table13[Kode Barang],TBL_STOK5[[#This Row],[Kode Material]],[1]!Table13[Jumlah])</f>
        <v>#REF!</v>
      </c>
      <c r="H318" s="66" t="e">
        <f>SUMIF([1]!Table134[Kode Barang],TBL_STOK5[[#This Row],[Kode Material]],[1]!Table134[Jumlah])</f>
        <v>#REF!</v>
      </c>
      <c r="I318" s="65" t="e">
        <f>TBL_STOK5[[#This Row],[Stok Alat Awal]]+TBL_STOK5[[#This Row],[Alat In]]-TBL_STOK5[[#This Row],[Alat Out]]</f>
        <v>#REF!</v>
      </c>
      <c r="J318" s="73" t="s">
        <v>239</v>
      </c>
      <c r="K318" s="70"/>
    </row>
    <row r="319" spans="1:11" ht="35.1" customHeight="1">
      <c r="A319" s="63" t="s">
        <v>1176</v>
      </c>
      <c r="B319" s="63" t="s">
        <v>298</v>
      </c>
      <c r="C319" s="64" t="s">
        <v>1269</v>
      </c>
      <c r="D319" s="64" t="s">
        <v>1270</v>
      </c>
      <c r="E319" s="90" t="s">
        <v>148</v>
      </c>
      <c r="F319" s="65"/>
      <c r="G319" s="72" t="e">
        <f>SUMIF([1]!Table13[Kode Barang],TBL_STOK5[[#This Row],[Kode Material]],[1]!Table13[Jumlah])</f>
        <v>#REF!</v>
      </c>
      <c r="H319" s="72" t="e">
        <f>SUMIF([1]!Table134[Kode Barang],TBL_STOK5[[#This Row],[Kode Material]],[1]!Table134[Jumlah])</f>
        <v>#REF!</v>
      </c>
      <c r="I319" s="65" t="e">
        <f>TBL_STOK5[[#This Row],[Stok Alat Awal]]+TBL_STOK5[[#This Row],[Alat In]]-TBL_STOK5[[#This Row],[Alat Out]]</f>
        <v>#REF!</v>
      </c>
      <c r="J319" s="73" t="s">
        <v>295</v>
      </c>
      <c r="K319" s="70"/>
    </row>
    <row r="320" spans="1:11" ht="35.1" customHeight="1">
      <c r="A320" s="63" t="s">
        <v>1176</v>
      </c>
      <c r="B320" s="63" t="s">
        <v>298</v>
      </c>
      <c r="C320" s="64" t="s">
        <v>1602</v>
      </c>
      <c r="D320" s="64" t="s">
        <v>1602</v>
      </c>
      <c r="E320" s="90" t="s">
        <v>148</v>
      </c>
      <c r="F320" s="65">
        <v>2</v>
      </c>
      <c r="G320" s="66" t="e">
        <f>SUMIF([1]!Table13[Kode Barang],TBL_STOK5[[#This Row],[Kode Material]],[1]!Table13[Jumlah])</f>
        <v>#REF!</v>
      </c>
      <c r="H320" s="66" t="e">
        <f>SUMIF([1]!Table134[Kode Barang],TBL_STOK5[[#This Row],[Kode Material]],[1]!Table134[Jumlah])</f>
        <v>#REF!</v>
      </c>
      <c r="I320" s="65" t="e">
        <f>TBL_STOK5[[#This Row],[Stok Alat Awal]]+TBL_STOK5[[#This Row],[Alat In]]-TBL_STOK5[[#This Row],[Alat Out]]</f>
        <v>#REF!</v>
      </c>
      <c r="J320" s="73" t="s">
        <v>1603</v>
      </c>
      <c r="K320" s="70"/>
    </row>
    <row r="321" spans="1:11" ht="35.1" customHeight="1">
      <c r="A321" s="63" t="s">
        <v>1176</v>
      </c>
      <c r="B321" s="63" t="s">
        <v>298</v>
      </c>
      <c r="C321" s="64" t="s">
        <v>1266</v>
      </c>
      <c r="D321" s="64" t="s">
        <v>1266</v>
      </c>
      <c r="E321" s="90" t="s">
        <v>148</v>
      </c>
      <c r="F321" s="65"/>
      <c r="G321" s="66" t="e">
        <f>SUMIF([1]!Table13[Kode Barang],TBL_STOK5[[#This Row],[Kode Material]],[1]!Table13[Jumlah])</f>
        <v>#REF!</v>
      </c>
      <c r="H321" s="66" t="e">
        <f>SUMIF([1]!Table134[Kode Barang],TBL_STOK5[[#This Row],[Kode Material]],[1]!Table134[Jumlah])</f>
        <v>#REF!</v>
      </c>
      <c r="I321" s="65" t="e">
        <f>TBL_STOK5[[#This Row],[Stok Alat Awal]]+TBL_STOK5[[#This Row],[Alat In]]-TBL_STOK5[[#This Row],[Alat Out]]</f>
        <v>#REF!</v>
      </c>
      <c r="J321" s="73" t="s">
        <v>1267</v>
      </c>
      <c r="K321" s="70"/>
    </row>
    <row r="322" spans="1:11" ht="35.1" customHeight="1">
      <c r="A322" s="63" t="s">
        <v>1176</v>
      </c>
      <c r="B322" s="63" t="s">
        <v>298</v>
      </c>
      <c r="C322" s="64" t="s">
        <v>1268</v>
      </c>
      <c r="D322" s="64" t="s">
        <v>1268</v>
      </c>
      <c r="E322" s="90" t="s">
        <v>148</v>
      </c>
      <c r="F322" s="65"/>
      <c r="G322" s="66" t="e">
        <f>SUMIF([1]!Table13[Kode Barang],TBL_STOK5[[#This Row],[Kode Material]],[1]!Table13[Jumlah])</f>
        <v>#REF!</v>
      </c>
      <c r="H322" s="66" t="e">
        <f>SUMIF([1]!Table134[Kode Barang],TBL_STOK5[[#This Row],[Kode Material]],[1]!Table134[Jumlah])</f>
        <v>#REF!</v>
      </c>
      <c r="I322" s="65" t="e">
        <f>TBL_STOK5[[#This Row],[Stok Alat Awal]]+TBL_STOK5[[#This Row],[Alat In]]-TBL_STOK5[[#This Row],[Alat Out]]</f>
        <v>#REF!</v>
      </c>
      <c r="J322" s="73" t="s">
        <v>1267</v>
      </c>
      <c r="K322" s="70"/>
    </row>
    <row r="323" spans="1:11" ht="35.1" customHeight="1">
      <c r="A323" s="63" t="s">
        <v>1161</v>
      </c>
      <c r="B323" s="63" t="s">
        <v>298</v>
      </c>
      <c r="C323" s="64" t="s">
        <v>1166</v>
      </c>
      <c r="D323" s="64" t="s">
        <v>1167</v>
      </c>
      <c r="E323" s="90" t="s">
        <v>761</v>
      </c>
      <c r="F323" s="65"/>
      <c r="G323" s="72" t="e">
        <f>SUMIF([1]!Table13[Kode Barang],TBL_STOK5[[#This Row],[Kode Material]],[1]!Table13[Jumlah])</f>
        <v>#REF!</v>
      </c>
      <c r="H323" s="72" t="e">
        <f>SUMIF([1]!Table134[Kode Barang],TBL_STOK5[[#This Row],[Kode Material]],[1]!Table134[Jumlah])</f>
        <v>#REF!</v>
      </c>
      <c r="I323" s="65" t="e">
        <f>TBL_STOK5[[#This Row],[Stok Alat Awal]]+TBL_STOK5[[#This Row],[Alat In]]-TBL_STOK5[[#This Row],[Alat Out]]</f>
        <v>#REF!</v>
      </c>
      <c r="J323" s="73" t="s">
        <v>604</v>
      </c>
      <c r="K323" s="70"/>
    </row>
    <row r="324" spans="1:11" ht="35.1" customHeight="1">
      <c r="A324" s="63" t="s">
        <v>1409</v>
      </c>
      <c r="B324" s="63" t="s">
        <v>298</v>
      </c>
      <c r="C324" s="64" t="s">
        <v>1424</v>
      </c>
      <c r="D324" s="64" t="s">
        <v>1425</v>
      </c>
      <c r="E324" s="63" t="s">
        <v>148</v>
      </c>
      <c r="F324" s="65"/>
      <c r="G324" s="72" t="e">
        <f>SUMIF([1]!Table13[Kode Barang],TBL_STOK5[[#This Row],[Kode Material]],[1]!Table13[Jumlah])</f>
        <v>#REF!</v>
      </c>
      <c r="H324" s="72" t="e">
        <f>SUMIF([1]!Table134[Kode Barang],TBL_STOK5[[#This Row],[Kode Material]],[1]!Table134[Jumlah])</f>
        <v>#REF!</v>
      </c>
      <c r="I324" s="65" t="e">
        <f>TBL_STOK5[[#This Row],[Stok Alat Awal]]+TBL_STOK5[[#This Row],[Alat In]]-TBL_STOK5[[#This Row],[Alat Out]]</f>
        <v>#REF!</v>
      </c>
      <c r="J324" s="73" t="s">
        <v>174</v>
      </c>
      <c r="K324" s="70"/>
    </row>
    <row r="325" spans="1:11" ht="35.1" customHeight="1">
      <c r="A325" s="63" t="s">
        <v>1086</v>
      </c>
      <c r="B325" s="63" t="s">
        <v>298</v>
      </c>
      <c r="C325" s="64" t="s">
        <v>1117</v>
      </c>
      <c r="D325" s="64" t="s">
        <v>1118</v>
      </c>
      <c r="E325" s="63" t="s">
        <v>148</v>
      </c>
      <c r="F325" s="65">
        <v>0</v>
      </c>
      <c r="G325" s="72" t="e">
        <f>SUMIF([1]!Table13[Kode Barang],TBL_STOK5[[#This Row],[Kode Material]],[1]!Table13[Jumlah])</f>
        <v>#REF!</v>
      </c>
      <c r="H325" s="72" t="e">
        <f>SUMIF([1]!Table134[Kode Barang],TBL_STOK5[[#This Row],[Kode Material]],[1]!Table134[Jumlah])</f>
        <v>#REF!</v>
      </c>
      <c r="I325" s="65" t="e">
        <f>TBL_STOK5[[#This Row],[Stok Alat Awal]]+TBL_STOK5[[#This Row],[Alat In]]-TBL_STOK5[[#This Row],[Alat Out]]</f>
        <v>#REF!</v>
      </c>
      <c r="J325" s="73" t="s">
        <v>295</v>
      </c>
      <c r="K325" s="86"/>
    </row>
    <row r="326" spans="1:11" ht="35.1" customHeight="1">
      <c r="A326" s="63" t="s">
        <v>749</v>
      </c>
      <c r="B326" s="63" t="s">
        <v>298</v>
      </c>
      <c r="C326" s="100" t="s">
        <v>752</v>
      </c>
      <c r="D326" s="64" t="s">
        <v>753</v>
      </c>
      <c r="E326" s="90" t="s">
        <v>148</v>
      </c>
      <c r="F326" s="65"/>
      <c r="G326" s="72" t="e">
        <f>SUMIF([1]!Table13[Kode Barang],TBL_STOK5[[#This Row],[Kode Material]],[1]!Table13[Jumlah])</f>
        <v>#REF!</v>
      </c>
      <c r="H326" s="101" t="e">
        <f>SUMIF([1]!Table134[Kode Barang],TBL_STOK5[[#This Row],[Kode Material]],[1]!Table134[Jumlah])</f>
        <v>#REF!</v>
      </c>
      <c r="I326" s="65" t="e">
        <f>TBL_STOK5[[#This Row],[Stok Alat Awal]]+TBL_STOK5[[#This Row],[Alat In]]-TBL_STOK5[[#This Row],[Alat Out]]</f>
        <v>#REF!</v>
      </c>
      <c r="J326" s="73" t="s">
        <v>171</v>
      </c>
      <c r="K326" s="70"/>
    </row>
    <row r="327" spans="1:11" ht="35.1" customHeight="1">
      <c r="A327" s="63" t="s">
        <v>1464</v>
      </c>
      <c r="B327" s="63" t="s">
        <v>298</v>
      </c>
      <c r="C327" s="64" t="s">
        <v>1507</v>
      </c>
      <c r="D327" s="64" t="s">
        <v>1508</v>
      </c>
      <c r="E327" s="63" t="s">
        <v>148</v>
      </c>
      <c r="F327" s="65"/>
      <c r="G327" s="72" t="e">
        <f>SUMIF([1]!Table13[Kode Barang],TBL_STOK5[[#This Row],[Kode Material]],[1]!Table13[Jumlah])</f>
        <v>#REF!</v>
      </c>
      <c r="H327" s="72" t="e">
        <f>SUMIF([1]!Table134[Kode Barang],TBL_STOK5[[#This Row],[Kode Material]],[1]!Table134[Jumlah])</f>
        <v>#REF!</v>
      </c>
      <c r="I327" s="65" t="e">
        <f>TBL_STOK5[[#This Row],[Stok Alat Awal]]+TBL_STOK5[[#This Row],[Alat In]]-TBL_STOK5[[#This Row],[Alat Out]]</f>
        <v>#REF!</v>
      </c>
      <c r="J327" s="73" t="s">
        <v>1509</v>
      </c>
      <c r="K327" s="70" t="s">
        <v>1510</v>
      </c>
    </row>
    <row r="328" spans="1:11" ht="35.1" customHeight="1">
      <c r="A328" s="63" t="s">
        <v>749</v>
      </c>
      <c r="B328" s="63" t="s">
        <v>298</v>
      </c>
      <c r="C328" s="64" t="s">
        <v>855</v>
      </c>
      <c r="D328" s="64" t="s">
        <v>856</v>
      </c>
      <c r="E328" s="63" t="s">
        <v>857</v>
      </c>
      <c r="F328" s="65">
        <v>0</v>
      </c>
      <c r="G328" s="66" t="e">
        <f>SUMIF([1]!Table13[Kode Barang],TBL_STOK5[[#This Row],[Kode Material]],[1]!Table13[Jumlah])</f>
        <v>#REF!</v>
      </c>
      <c r="H328" s="66" t="e">
        <f>SUMIF([1]!Table134[Kode Barang],TBL_STOK5[[#This Row],[Kode Material]],[1]!Table134[Jumlah])</f>
        <v>#REF!</v>
      </c>
      <c r="I328" s="65" t="e">
        <f>TBL_STOK5[[#This Row],[Stok Alat Awal]]+TBL_STOK5[[#This Row],[Alat In]]-TBL_STOK5[[#This Row],[Alat Out]]</f>
        <v>#REF!</v>
      </c>
      <c r="J328" s="73" t="s">
        <v>683</v>
      </c>
      <c r="K328" s="70"/>
    </row>
    <row r="329" spans="1:11" ht="35.1" customHeight="1">
      <c r="A329" s="63" t="s">
        <v>749</v>
      </c>
      <c r="B329" s="63" t="s">
        <v>298</v>
      </c>
      <c r="C329" s="64" t="s">
        <v>858</v>
      </c>
      <c r="D329" s="64" t="s">
        <v>859</v>
      </c>
      <c r="E329" s="63" t="s">
        <v>857</v>
      </c>
      <c r="F329" s="65">
        <v>0</v>
      </c>
      <c r="G329" s="66" t="e">
        <f>SUMIF([1]!Table13[Kode Barang],TBL_STOK5[[#This Row],[Kode Material]],[1]!Table13[Jumlah])</f>
        <v>#REF!</v>
      </c>
      <c r="H329" s="66" t="e">
        <f>SUMIF([1]!Table134[Kode Barang],TBL_STOK5[[#This Row],[Kode Material]],[1]!Table134[Jumlah])</f>
        <v>#REF!</v>
      </c>
      <c r="I329" s="65" t="e">
        <f>TBL_STOK5[[#This Row],[Stok Alat Awal]]+TBL_STOK5[[#This Row],[Alat In]]-TBL_STOK5[[#This Row],[Alat Out]]</f>
        <v>#REF!</v>
      </c>
      <c r="J329" s="79" t="s">
        <v>239</v>
      </c>
      <c r="K329" s="70"/>
    </row>
    <row r="330" spans="1:11" ht="35.1" customHeight="1">
      <c r="A330" s="63" t="s">
        <v>1119</v>
      </c>
      <c r="B330" s="63" t="s">
        <v>298</v>
      </c>
      <c r="C330" s="64" t="s">
        <v>1128</v>
      </c>
      <c r="D330" s="64" t="s">
        <v>1129</v>
      </c>
      <c r="E330" s="87" t="s">
        <v>148</v>
      </c>
      <c r="F330" s="65"/>
      <c r="G330" s="72" t="e">
        <f>SUMIF([1]!Table13[Kode Barang],TBL_STOK5[[#This Row],[Kode Material]],[1]!Table13[Jumlah])</f>
        <v>#REF!</v>
      </c>
      <c r="H330" s="72" t="e">
        <f>SUMIF([1]!Table134[Kode Barang],TBL_STOK5[[#This Row],[Kode Material]],[1]!Table134[Jumlah])</f>
        <v>#REF!</v>
      </c>
      <c r="I330" s="65" t="e">
        <f>TBL_STOK5[[#This Row],[Stok Alat Awal]]+TBL_STOK5[[#This Row],[Alat In]]-TBL_STOK5[[#This Row],[Alat Out]]</f>
        <v>#REF!</v>
      </c>
      <c r="J330" s="73" t="s">
        <v>103</v>
      </c>
      <c r="K330" s="70"/>
    </row>
    <row r="331" spans="1:11" ht="35.1" customHeight="1">
      <c r="A331" s="63" t="s">
        <v>1464</v>
      </c>
      <c r="B331" s="63" t="s">
        <v>298</v>
      </c>
      <c r="C331" s="64" t="s">
        <v>1517</v>
      </c>
      <c r="D331" s="64" t="s">
        <v>1518</v>
      </c>
      <c r="E331" s="63" t="s">
        <v>148</v>
      </c>
      <c r="F331" s="65"/>
      <c r="G331" s="72" t="e">
        <f>SUMIF([1]!Table13[Kode Barang],TBL_STOK5[[#This Row],[Kode Material]],[1]!Table13[Jumlah])</f>
        <v>#REF!</v>
      </c>
      <c r="H331" s="72" t="e">
        <f>SUMIF([1]!Table134[Kode Barang],TBL_STOK5[[#This Row],[Kode Material]],[1]!Table134[Jumlah])</f>
        <v>#REF!</v>
      </c>
      <c r="I331" s="65" t="e">
        <f>TBL_STOK5[[#This Row],[Stok Alat Awal]]+TBL_STOK5[[#This Row],[Alat In]]-TBL_STOK5[[#This Row],[Alat Out]]</f>
        <v>#REF!</v>
      </c>
      <c r="J331" s="73" t="s">
        <v>174</v>
      </c>
      <c r="K331" s="70"/>
    </row>
    <row r="332" spans="1:11" ht="35.1" customHeight="1">
      <c r="A332" s="63" t="s">
        <v>1409</v>
      </c>
      <c r="B332" s="63" t="s">
        <v>298</v>
      </c>
      <c r="C332" s="64" t="s">
        <v>1449</v>
      </c>
      <c r="D332" s="64" t="s">
        <v>1450</v>
      </c>
      <c r="E332" s="63" t="s">
        <v>148</v>
      </c>
      <c r="F332" s="65"/>
      <c r="G332" s="72" t="e">
        <f>SUMIF([1]!Table13[Kode Barang],TBL_STOK5[[#This Row],[Kode Material]],[1]!Table13[Jumlah])</f>
        <v>#REF!</v>
      </c>
      <c r="H332" s="72" t="e">
        <f>SUMIF([1]!Table134[Kode Barang],TBL_STOK5[[#This Row],[Kode Material]],[1]!Table134[Jumlah])</f>
        <v>#REF!</v>
      </c>
      <c r="I332" s="65" t="e">
        <f>TBL_STOK5[[#This Row],[Stok Alat Awal]]+TBL_STOK5[[#This Row],[Alat In]]-TBL_STOK5[[#This Row],[Alat Out]]</f>
        <v>#REF!</v>
      </c>
      <c r="J332" s="73" t="s">
        <v>212</v>
      </c>
      <c r="K332" s="70"/>
    </row>
    <row r="333" spans="1:11" ht="35.1" customHeight="1">
      <c r="A333" s="63" t="s">
        <v>900</v>
      </c>
      <c r="B333" s="63" t="s">
        <v>298</v>
      </c>
      <c r="C333" s="64" t="s">
        <v>1064</v>
      </c>
      <c r="D333" s="64" t="s">
        <v>1065</v>
      </c>
      <c r="E333" s="63" t="s">
        <v>148</v>
      </c>
      <c r="F333" s="65">
        <v>0</v>
      </c>
      <c r="G333" s="66" t="e">
        <f>SUMIF([1]!Table13[Kode Barang],TBL_STOK5[[#This Row],[Kode Material]],[1]!Table13[Jumlah])</f>
        <v>#REF!</v>
      </c>
      <c r="H333" s="66" t="e">
        <f>SUMIF([1]!Table134[Kode Barang],TBL_STOK5[[#This Row],[Kode Material]],[1]!Table134[Jumlah])</f>
        <v>#REF!</v>
      </c>
      <c r="I333" s="65" t="e">
        <f>TBL_STOK5[[#This Row],[Stok Alat Awal]]+TBL_STOK5[[#This Row],[Alat In]]-TBL_STOK5[[#This Row],[Alat Out]]</f>
        <v>#REF!</v>
      </c>
      <c r="J333" s="73" t="s">
        <v>239</v>
      </c>
      <c r="K333" s="70"/>
    </row>
    <row r="334" spans="1:11" ht="35.1" customHeight="1">
      <c r="A334" s="63" t="s">
        <v>900</v>
      </c>
      <c r="B334" s="63" t="s">
        <v>298</v>
      </c>
      <c r="C334" s="64" t="s">
        <v>1066</v>
      </c>
      <c r="D334" s="64" t="s">
        <v>1067</v>
      </c>
      <c r="E334" s="63" t="s">
        <v>148</v>
      </c>
      <c r="F334" s="65">
        <v>0</v>
      </c>
      <c r="G334" s="66" t="e">
        <f>SUMIF([1]!Table13[Kode Barang],TBL_STOK5[[#This Row],[Kode Material]],[1]!Table13[Jumlah])</f>
        <v>#REF!</v>
      </c>
      <c r="H334" s="66" t="e">
        <f>SUMIF([1]!Table134[Kode Barang],TBL_STOK5[[#This Row],[Kode Material]],[1]!Table134[Jumlah])</f>
        <v>#REF!</v>
      </c>
      <c r="I334" s="65" t="e">
        <f>TBL_STOK5[[#This Row],[Stok Alat Awal]]+TBL_STOK5[[#This Row],[Alat In]]-TBL_STOK5[[#This Row],[Alat Out]]</f>
        <v>#REF!</v>
      </c>
      <c r="J334" s="73" t="s">
        <v>239</v>
      </c>
      <c r="K334" s="70"/>
    </row>
    <row r="335" spans="1:11" ht="35.1" customHeight="1">
      <c r="A335" s="63" t="s">
        <v>1464</v>
      </c>
      <c r="B335" s="63" t="s">
        <v>298</v>
      </c>
      <c r="C335" s="64" t="s">
        <v>1577</v>
      </c>
      <c r="D335" s="64" t="s">
        <v>1578</v>
      </c>
      <c r="E335" s="63" t="s">
        <v>148</v>
      </c>
      <c r="F335" s="65"/>
      <c r="G335" s="66" t="e">
        <f>SUMIF([1]!Table13[Kode Barang],TBL_STOK5[[#This Row],[Kode Material]],[1]!Table13[Jumlah])</f>
        <v>#REF!</v>
      </c>
      <c r="H335" s="66" t="e">
        <f>SUMIF([1]!Table134[Kode Barang],TBL_STOK5[[#This Row],[Kode Material]],[1]!Table134[Jumlah])</f>
        <v>#REF!</v>
      </c>
      <c r="I335" s="65" t="e">
        <f>TBL_STOK5[[#This Row],[Stok Alat Awal]]+TBL_STOK5[[#This Row],[Alat In]]-TBL_STOK5[[#This Row],[Alat Out]]</f>
        <v>#REF!</v>
      </c>
      <c r="J335" s="79" t="s">
        <v>1556</v>
      </c>
      <c r="K335" s="70"/>
    </row>
    <row r="336" spans="1:11" ht="35.1" customHeight="1">
      <c r="A336" s="63" t="s">
        <v>1464</v>
      </c>
      <c r="B336" s="63" t="s">
        <v>298</v>
      </c>
      <c r="C336" s="64" t="s">
        <v>1579</v>
      </c>
      <c r="D336" s="64" t="s">
        <v>1580</v>
      </c>
      <c r="E336" s="63" t="s">
        <v>148</v>
      </c>
      <c r="F336" s="65"/>
      <c r="G336" s="72" t="e">
        <f>SUMIF([1]!Table13[Kode Barang],TBL_STOK5[[#This Row],[Kode Material]],[1]!Table13[Jumlah])</f>
        <v>#REF!</v>
      </c>
      <c r="H336" s="72" t="e">
        <f>SUMIF([1]!Table134[Kode Barang],TBL_STOK5[[#This Row],[Kode Material]],[1]!Table134[Jumlah])</f>
        <v>#REF!</v>
      </c>
      <c r="I336" s="65" t="e">
        <f>TBL_STOK5[[#This Row],[Stok Alat Awal]]+TBL_STOK5[[#This Row],[Alat In]]-TBL_STOK5[[#This Row],[Alat Out]]</f>
        <v>#REF!</v>
      </c>
      <c r="J336" s="73" t="s">
        <v>174</v>
      </c>
      <c r="K336" s="70"/>
    </row>
    <row r="337" spans="1:11" ht="35.1" customHeight="1">
      <c r="A337" s="63" t="s">
        <v>900</v>
      </c>
      <c r="B337" s="63" t="s">
        <v>298</v>
      </c>
      <c r="C337" s="64" t="s">
        <v>909</v>
      </c>
      <c r="D337" s="64" t="s">
        <v>910</v>
      </c>
      <c r="E337" s="63" t="s">
        <v>148</v>
      </c>
      <c r="F337" s="65"/>
      <c r="G337" s="72" t="e">
        <f>SUMIF([1]!Table13[Kode Barang],TBL_STOK5[[#This Row],[Kode Material]],[1]!Table13[Jumlah])</f>
        <v>#REF!</v>
      </c>
      <c r="H337" s="72" t="e">
        <f>SUMIF([1]!Table134[Kode Barang],TBL_STOK5[[#This Row],[Kode Material]],[1]!Table134[Jumlah])</f>
        <v>#REF!</v>
      </c>
      <c r="I337" s="65" t="e">
        <f>TBL_STOK5[[#This Row],[Stok Alat Awal]]+TBL_STOK5[[#This Row],[Alat In]]-TBL_STOK5[[#This Row],[Alat Out]]</f>
        <v>#REF!</v>
      </c>
      <c r="J337" s="73" t="s">
        <v>911</v>
      </c>
      <c r="K337" s="70"/>
    </row>
    <row r="338" spans="1:11" ht="35.1" customHeight="1">
      <c r="A338" s="63" t="s">
        <v>1119</v>
      </c>
      <c r="B338" s="63" t="s">
        <v>298</v>
      </c>
      <c r="C338" s="64" t="s">
        <v>1134</v>
      </c>
      <c r="D338" s="64" t="s">
        <v>1135</v>
      </c>
      <c r="E338" s="87" t="s">
        <v>148</v>
      </c>
      <c r="F338" s="65"/>
      <c r="G338" s="72" t="e">
        <f>SUMIF([1]!Table13[Kode Barang],TBL_STOK5[[#This Row],[Kode Material]],[1]!Table13[Jumlah])</f>
        <v>#REF!</v>
      </c>
      <c r="H338" s="72" t="e">
        <f>SUMIF([1]!Table134[Kode Barang],TBL_STOK5[[#This Row],[Kode Material]],[1]!Table134[Jumlah])</f>
        <v>#REF!</v>
      </c>
      <c r="I338" s="65" t="e">
        <f>TBL_STOK5[[#This Row],[Stok Alat Awal]]+TBL_STOK5[[#This Row],[Alat In]]-TBL_STOK5[[#This Row],[Alat Out]]</f>
        <v>#REF!</v>
      </c>
      <c r="J338" s="73" t="s">
        <v>1136</v>
      </c>
      <c r="K338" s="70"/>
    </row>
    <row r="339" spans="1:11" ht="35.1" customHeight="1">
      <c r="A339" s="63" t="s">
        <v>900</v>
      </c>
      <c r="B339" s="63" t="s">
        <v>298</v>
      </c>
      <c r="C339" s="64" t="s">
        <v>901</v>
      </c>
      <c r="D339" s="64" t="s">
        <v>902</v>
      </c>
      <c r="E339" s="63" t="s">
        <v>903</v>
      </c>
      <c r="F339" s="65">
        <v>0</v>
      </c>
      <c r="G339" s="72" t="e">
        <f>SUMIF([1]!Table13[Kode Barang],TBL_STOK5[[#This Row],[Kode Material]],[1]!Table13[Jumlah])</f>
        <v>#REF!</v>
      </c>
      <c r="H339" s="72" t="e">
        <f>SUMIF([1]!Table134[Kode Barang],TBL_STOK5[[#This Row],[Kode Material]],[1]!Table134[Jumlah])</f>
        <v>#REF!</v>
      </c>
      <c r="I339" s="65" t="e">
        <f>TBL_STOK5[[#This Row],[Stok Alat Awal]]+TBL_STOK5[[#This Row],[Alat In]]-TBL_STOK5[[#This Row],[Alat Out]]</f>
        <v>#REF!</v>
      </c>
      <c r="J339" s="73"/>
      <c r="K339" s="70"/>
    </row>
    <row r="340" spans="1:11" ht="35.1" customHeight="1">
      <c r="A340" s="63" t="s">
        <v>1409</v>
      </c>
      <c r="B340" s="63" t="s">
        <v>298</v>
      </c>
      <c r="C340" s="64" t="s">
        <v>1441</v>
      </c>
      <c r="D340" s="64" t="s">
        <v>1442</v>
      </c>
      <c r="E340" s="63" t="s">
        <v>1443</v>
      </c>
      <c r="F340" s="65"/>
      <c r="G340" s="72" t="e">
        <f>SUMIF([1]!Table13[Kode Barang],TBL_STOK5[[#This Row],[Kode Material]],[1]!Table13[Jumlah])</f>
        <v>#REF!</v>
      </c>
      <c r="H340" s="72" t="e">
        <f>SUMIF([1]!Table134[Kode Barang],TBL_STOK5[[#This Row],[Kode Material]],[1]!Table134[Jumlah])</f>
        <v>#REF!</v>
      </c>
      <c r="I340" s="65" t="e">
        <f>TBL_STOK5[[#This Row],[Stok Alat Awal]]+TBL_STOK5[[#This Row],[Alat In]]-TBL_STOK5[[#This Row],[Alat Out]]</f>
        <v>#REF!</v>
      </c>
      <c r="J340" s="73" t="s">
        <v>212</v>
      </c>
      <c r="K340" s="70"/>
    </row>
    <row r="341" spans="1:11" ht="35.1" customHeight="1">
      <c r="A341" s="63" t="s">
        <v>1119</v>
      </c>
      <c r="B341" s="63" t="s">
        <v>298</v>
      </c>
      <c r="C341" s="64" t="s">
        <v>1130</v>
      </c>
      <c r="D341" s="64" t="s">
        <v>1131</v>
      </c>
      <c r="E341" s="87" t="s">
        <v>148</v>
      </c>
      <c r="F341" s="65"/>
      <c r="G341" s="72" t="e">
        <f>SUMIF([1]!Table13[Kode Barang],TBL_STOK5[[#This Row],[Kode Material]],[1]!Table13[Jumlah])</f>
        <v>#REF!</v>
      </c>
      <c r="H341" s="72" t="e">
        <f>SUMIF([1]!Table134[Kode Barang],TBL_STOK5[[#This Row],[Kode Material]],[1]!Table134[Jumlah])</f>
        <v>#REF!</v>
      </c>
      <c r="I341" s="65" t="e">
        <f>TBL_STOK5[[#This Row],[Stok Alat Awal]]+TBL_STOK5[[#This Row],[Alat In]]-TBL_STOK5[[#This Row],[Alat Out]]</f>
        <v>#REF!</v>
      </c>
      <c r="J341" s="73" t="s">
        <v>460</v>
      </c>
      <c r="K341" s="70"/>
    </row>
    <row r="342" spans="1:11" ht="35.1" customHeight="1">
      <c r="A342" s="63" t="s">
        <v>1409</v>
      </c>
      <c r="B342" s="63" t="s">
        <v>298</v>
      </c>
      <c r="C342" s="64" t="s">
        <v>1410</v>
      </c>
      <c r="D342" s="64" t="s">
        <v>1411</v>
      </c>
      <c r="E342" s="63" t="s">
        <v>148</v>
      </c>
      <c r="F342" s="65"/>
      <c r="G342" s="66" t="e">
        <f>SUMIF([1]!Table13[Kode Barang],TBL_STOK5[[#This Row],[Kode Material]],[1]!Table13[Jumlah])</f>
        <v>#REF!</v>
      </c>
      <c r="H342" s="66" t="e">
        <f>SUMIF([1]!Table134[Kode Barang],TBL_STOK5[[#This Row],[Kode Material]],[1]!Table134[Jumlah])</f>
        <v>#REF!</v>
      </c>
      <c r="I342" s="65" t="e">
        <f>TBL_STOK5[[#This Row],[Stok Alat Awal]]+TBL_STOK5[[#This Row],[Alat In]]-TBL_STOK5[[#This Row],[Alat Out]]</f>
        <v>#REF!</v>
      </c>
      <c r="J342" s="79" t="s">
        <v>212</v>
      </c>
      <c r="K342" s="70"/>
    </row>
    <row r="343" spans="1:11" ht="35.1" customHeight="1">
      <c r="A343" s="63" t="s">
        <v>1464</v>
      </c>
      <c r="B343" s="63" t="s">
        <v>298</v>
      </c>
      <c r="C343" s="64" t="s">
        <v>1519</v>
      </c>
      <c r="D343" s="64" t="s">
        <v>1520</v>
      </c>
      <c r="E343" s="63" t="s">
        <v>148</v>
      </c>
      <c r="F343" s="65"/>
      <c r="G343" s="72" t="e">
        <f>SUMIF([1]!Table13[Kode Barang],TBL_STOK5[[#This Row],[Kode Material]],[1]!Table13[Jumlah])</f>
        <v>#REF!</v>
      </c>
      <c r="H343" s="72" t="e">
        <f>SUMIF([1]!Table134[Kode Barang],TBL_STOK5[[#This Row],[Kode Material]],[1]!Table134[Jumlah])</f>
        <v>#REF!</v>
      </c>
      <c r="I343" s="65" t="e">
        <f>TBL_STOK5[[#This Row],[Stok Alat Awal]]+TBL_STOK5[[#This Row],[Alat In]]-TBL_STOK5[[#This Row],[Alat Out]]</f>
        <v>#REF!</v>
      </c>
      <c r="J343" s="73" t="s">
        <v>174</v>
      </c>
      <c r="K343" s="86"/>
    </row>
    <row r="344" spans="1:11" ht="35.1" customHeight="1">
      <c r="A344" s="63" t="s">
        <v>749</v>
      </c>
      <c r="B344" s="63" t="s">
        <v>298</v>
      </c>
      <c r="C344" s="64" t="s">
        <v>750</v>
      </c>
      <c r="D344" s="64" t="s">
        <v>750</v>
      </c>
      <c r="E344" s="90" t="s">
        <v>148</v>
      </c>
      <c r="F344" s="65"/>
      <c r="G344" s="72" t="e">
        <f>SUMIF([1]!Table13[Kode Barang],TBL_STOK5[[#This Row],[Kode Material]],[1]!Table13[Jumlah])</f>
        <v>#REF!</v>
      </c>
      <c r="H344" s="72" t="e">
        <f>SUMIF([1]!Table134[Kode Barang],TBL_STOK5[[#This Row],[Kode Material]],[1]!Table134[Jumlah])</f>
        <v>#REF!</v>
      </c>
      <c r="I344" s="65" t="e">
        <f>TBL_STOK5[[#This Row],[Stok Alat Awal]]+TBL_STOK5[[#This Row],[Alat In]]-TBL_STOK5[[#This Row],[Alat Out]]</f>
        <v>#REF!</v>
      </c>
      <c r="J344" s="73" t="s">
        <v>751</v>
      </c>
      <c r="K344" s="70"/>
    </row>
    <row r="345" spans="1:11" ht="35.1" customHeight="1">
      <c r="A345" s="63" t="s">
        <v>900</v>
      </c>
      <c r="B345" s="63" t="s">
        <v>298</v>
      </c>
      <c r="C345" s="64" t="s">
        <v>1089</v>
      </c>
      <c r="D345" s="64" t="s">
        <v>1090</v>
      </c>
      <c r="E345" s="63" t="s">
        <v>148</v>
      </c>
      <c r="F345" s="65">
        <v>1</v>
      </c>
      <c r="G345" s="72" t="e">
        <f>SUMIF([1]!Table13[Kode Barang],TBL_STOK5[[#This Row],[Kode Material]],[1]!Table13[Jumlah])</f>
        <v>#REF!</v>
      </c>
      <c r="H345" s="72" t="e">
        <f>SUMIF([1]!Table134[Kode Barang],TBL_STOK5[[#This Row],[Kode Material]],[1]!Table134[Jumlah])</f>
        <v>#REF!</v>
      </c>
      <c r="I345" s="65" t="e">
        <f>TBL_STOK5[[#This Row],[Stok Alat Awal]]+TBL_STOK5[[#This Row],[Alat In]]-TBL_STOK5[[#This Row],[Alat Out]]</f>
        <v>#REF!</v>
      </c>
      <c r="J345" s="73" t="s">
        <v>212</v>
      </c>
      <c r="K345" s="70"/>
    </row>
    <row r="346" spans="1:11" ht="35.1" customHeight="1">
      <c r="A346" s="63" t="s">
        <v>1086</v>
      </c>
      <c r="B346" s="63" t="s">
        <v>298</v>
      </c>
      <c r="C346" s="64" t="s">
        <v>1091</v>
      </c>
      <c r="D346" s="64" t="s">
        <v>1092</v>
      </c>
      <c r="E346" s="63" t="s">
        <v>148</v>
      </c>
      <c r="F346" s="65">
        <v>0</v>
      </c>
      <c r="G346" s="72" t="e">
        <f>SUMIF([1]!Table13[Kode Barang],TBL_STOK5[[#This Row],[Kode Material]],[1]!Table13[Jumlah])</f>
        <v>#REF!</v>
      </c>
      <c r="H346" s="72" t="e">
        <f>SUMIF([1]!Table134[Kode Barang],TBL_STOK5[[#This Row],[Kode Material]],[1]!Table134[Jumlah])</f>
        <v>#REF!</v>
      </c>
      <c r="I346" s="65" t="e">
        <f>TBL_STOK5[[#This Row],[Stok Alat Awal]]+TBL_STOK5[[#This Row],[Alat In]]-TBL_STOK5[[#This Row],[Alat Out]]</f>
        <v>#REF!</v>
      </c>
      <c r="J346" s="73" t="s">
        <v>212</v>
      </c>
      <c r="K346" s="70"/>
    </row>
    <row r="347" spans="1:11" ht="35.1" customHeight="1">
      <c r="A347" s="63" t="s">
        <v>1086</v>
      </c>
      <c r="B347" s="63" t="s">
        <v>298</v>
      </c>
      <c r="C347" s="64" t="s">
        <v>1093</v>
      </c>
      <c r="D347" s="64" t="s">
        <v>1094</v>
      </c>
      <c r="E347" s="63" t="s">
        <v>148</v>
      </c>
      <c r="F347" s="65">
        <v>0</v>
      </c>
      <c r="G347" s="72" t="e">
        <f>SUMIF([1]!Table13[Kode Barang],TBL_STOK5[[#This Row],[Kode Material]],[1]!Table13[Jumlah])</f>
        <v>#REF!</v>
      </c>
      <c r="H347" s="72" t="e">
        <f>SUMIF([1]!Table134[Kode Barang],TBL_STOK5[[#This Row],[Kode Material]],[1]!Table134[Jumlah])</f>
        <v>#REF!</v>
      </c>
      <c r="I347" s="65" t="e">
        <f>TBL_STOK5[[#This Row],[Stok Alat Awal]]+TBL_STOK5[[#This Row],[Alat In]]-TBL_STOK5[[#This Row],[Alat Out]]</f>
        <v>#REF!</v>
      </c>
      <c r="J347" s="73"/>
      <c r="K347" s="70"/>
    </row>
    <row r="348" spans="1:11" ht="35.1" customHeight="1">
      <c r="A348" s="63" t="s">
        <v>900</v>
      </c>
      <c r="B348" s="63" t="s">
        <v>298</v>
      </c>
      <c r="C348" s="64" t="s">
        <v>1060</v>
      </c>
      <c r="D348" s="64" t="s">
        <v>1061</v>
      </c>
      <c r="E348" s="63" t="s">
        <v>148</v>
      </c>
      <c r="F348" s="65">
        <v>0</v>
      </c>
      <c r="G348" s="66" t="e">
        <f>SUMIF([1]!Table13[Kode Barang],TBL_STOK5[[#This Row],[Kode Material]],[1]!Table13[Jumlah])</f>
        <v>#REF!</v>
      </c>
      <c r="H348" s="66" t="e">
        <f>SUMIF([1]!Table134[Kode Barang],TBL_STOK5[[#This Row],[Kode Material]],[1]!Table134[Jumlah])</f>
        <v>#REF!</v>
      </c>
      <c r="I348" s="65" t="e">
        <f>TBL_STOK5[[#This Row],[Stok Alat Awal]]+TBL_STOK5[[#This Row],[Alat In]]-TBL_STOK5[[#This Row],[Alat Out]]</f>
        <v>#REF!</v>
      </c>
      <c r="J348" s="73" t="s">
        <v>212</v>
      </c>
      <c r="K348" s="70"/>
    </row>
    <row r="349" spans="1:11" ht="9" hidden="1" customHeight="1">
      <c r="A349" s="63" t="s">
        <v>860</v>
      </c>
      <c r="B349" s="63" t="s">
        <v>143</v>
      </c>
      <c r="C349" s="64" t="s">
        <v>879</v>
      </c>
      <c r="D349" s="64" t="s">
        <v>880</v>
      </c>
      <c r="E349" s="63" t="s">
        <v>148</v>
      </c>
      <c r="F349" s="65"/>
      <c r="G349" s="66" t="e">
        <f>SUMIF([1]!Table13[Kode Barang],TBL_STOK5[[#This Row],[Kode Material]],[1]!Table13[Jumlah])</f>
        <v>#REF!</v>
      </c>
      <c r="H349" s="66" t="e">
        <f>SUMIF([1]!Table134[Kode Barang],TBL_STOK5[[#This Row],[Kode Material]],[1]!Table134[Jumlah])</f>
        <v>#REF!</v>
      </c>
      <c r="I349" s="65" t="e">
        <f>TBL_STOK5[[#This Row],[Stok Alat Awal]]+TBL_STOK5[[#This Row],[Alat In]]-TBL_STOK5[[#This Row],[Alat Out]]</f>
        <v>#REF!</v>
      </c>
      <c r="J349" s="73" t="s">
        <v>881</v>
      </c>
      <c r="K349" s="86"/>
    </row>
    <row r="350" spans="1:11" ht="9" hidden="1" customHeight="1">
      <c r="A350" s="63" t="s">
        <v>860</v>
      </c>
      <c r="B350" s="63" t="s">
        <v>143</v>
      </c>
      <c r="C350" s="64" t="s">
        <v>882</v>
      </c>
      <c r="D350" s="64" t="s">
        <v>883</v>
      </c>
      <c r="E350" s="63" t="s">
        <v>148</v>
      </c>
      <c r="F350" s="65">
        <v>0</v>
      </c>
      <c r="G350" s="66" t="e">
        <f>SUMIF([1]!Table13[Kode Barang],TBL_STOK5[[#This Row],[Kode Material]],[1]!Table13[Jumlah])</f>
        <v>#REF!</v>
      </c>
      <c r="H350" s="66" t="e">
        <f>SUMIF([1]!Table134[Kode Barang],TBL_STOK5[[#This Row],[Kode Material]],[1]!Table134[Jumlah])</f>
        <v>#REF!</v>
      </c>
      <c r="I350" s="65" t="e">
        <f>TBL_STOK5[[#This Row],[Stok Alat Awal]]+TBL_STOK5[[#This Row],[Alat In]]-TBL_STOK5[[#This Row],[Alat Out]]</f>
        <v>#REF!</v>
      </c>
      <c r="J350" s="73" t="s">
        <v>174</v>
      </c>
      <c r="K350" s="70"/>
    </row>
    <row r="351" spans="1:11" ht="9" hidden="1" customHeight="1">
      <c r="A351" s="63" t="s">
        <v>860</v>
      </c>
      <c r="B351" s="63" t="s">
        <v>143</v>
      </c>
      <c r="C351" s="64" t="s">
        <v>884</v>
      </c>
      <c r="D351" s="64" t="s">
        <v>884</v>
      </c>
      <c r="E351" s="63" t="s">
        <v>148</v>
      </c>
      <c r="F351" s="65"/>
      <c r="G351" s="66" t="e">
        <f>SUMIF([1]!Table13[Kode Barang],TBL_STOK5[[#This Row],[Kode Material]],[1]!Table13[Jumlah])</f>
        <v>#REF!</v>
      </c>
      <c r="H351" s="66" t="e">
        <f>SUMIF([1]!Table134[Kode Barang],TBL_STOK5[[#This Row],[Kode Material]],[1]!Table134[Jumlah])</f>
        <v>#REF!</v>
      </c>
      <c r="I351" s="65" t="e">
        <f>TBL_STOK5[[#This Row],[Stok Alat Awal]]+TBL_STOK5[[#This Row],[Alat In]]-TBL_STOK5[[#This Row],[Alat Out]]</f>
        <v>#REF!</v>
      </c>
      <c r="J351" s="73"/>
      <c r="K351" s="70"/>
    </row>
    <row r="352" spans="1:11" ht="9" hidden="1" customHeight="1">
      <c r="A352" s="63" t="s">
        <v>860</v>
      </c>
      <c r="B352" s="63" t="s">
        <v>143</v>
      </c>
      <c r="C352" s="64" t="s">
        <v>885</v>
      </c>
      <c r="D352" s="64" t="s">
        <v>885</v>
      </c>
      <c r="E352" s="63" t="s">
        <v>148</v>
      </c>
      <c r="F352" s="65"/>
      <c r="G352" s="66" t="e">
        <f>SUMIF([1]!Table13[Kode Barang],TBL_STOK5[[#This Row],[Kode Material]],[1]!Table13[Jumlah])</f>
        <v>#REF!</v>
      </c>
      <c r="H352" s="66" t="e">
        <f>SUMIF([1]!Table134[Kode Barang],TBL_STOK5[[#This Row],[Kode Material]],[1]!Table134[Jumlah])</f>
        <v>#REF!</v>
      </c>
      <c r="I352" s="65" t="e">
        <f>TBL_STOK5[[#This Row],[Stok Alat Awal]]+TBL_STOK5[[#This Row],[Alat In]]-TBL_STOK5[[#This Row],[Alat Out]]</f>
        <v>#REF!</v>
      </c>
      <c r="J352" s="73"/>
      <c r="K352" s="70"/>
    </row>
    <row r="353" spans="1:11" ht="9" hidden="1" customHeight="1">
      <c r="A353" s="63" t="s">
        <v>860</v>
      </c>
      <c r="B353" s="63" t="s">
        <v>143</v>
      </c>
      <c r="C353" s="64" t="s">
        <v>886</v>
      </c>
      <c r="D353" s="64" t="s">
        <v>886</v>
      </c>
      <c r="E353" s="63" t="s">
        <v>148</v>
      </c>
      <c r="F353" s="65"/>
      <c r="G353" s="66" t="e">
        <f>SUMIF([1]!Table13[Kode Barang],TBL_STOK5[[#This Row],[Kode Material]],[1]!Table13[Jumlah])</f>
        <v>#REF!</v>
      </c>
      <c r="H353" s="66" t="e">
        <f>SUMIF([1]!Table134[Kode Barang],TBL_STOK5[[#This Row],[Kode Material]],[1]!Table134[Jumlah])</f>
        <v>#REF!</v>
      </c>
      <c r="I353" s="65" t="e">
        <f>TBL_STOK5[[#This Row],[Stok Alat Awal]]+TBL_STOK5[[#This Row],[Alat In]]-TBL_STOK5[[#This Row],[Alat Out]]</f>
        <v>#REF!</v>
      </c>
      <c r="J353" s="73"/>
      <c r="K353" s="70"/>
    </row>
    <row r="354" spans="1:11" ht="9" hidden="1" customHeight="1">
      <c r="A354" s="63" t="s">
        <v>860</v>
      </c>
      <c r="B354" s="63" t="s">
        <v>143</v>
      </c>
      <c r="C354" s="64" t="s">
        <v>887</v>
      </c>
      <c r="D354" s="64" t="s">
        <v>887</v>
      </c>
      <c r="E354" s="63" t="s">
        <v>148</v>
      </c>
      <c r="F354" s="65"/>
      <c r="G354" s="66" t="e">
        <f>SUMIF([1]!Table13[Kode Barang],TBL_STOK5[[#This Row],[Kode Material]],[1]!Table13[Jumlah])</f>
        <v>#REF!</v>
      </c>
      <c r="H354" s="66" t="e">
        <f>SUMIF([1]!Table134[Kode Barang],TBL_STOK5[[#This Row],[Kode Material]],[1]!Table134[Jumlah])</f>
        <v>#REF!</v>
      </c>
      <c r="I354" s="65" t="e">
        <f>TBL_STOK5[[#This Row],[Stok Alat Awal]]+TBL_STOK5[[#This Row],[Alat In]]-TBL_STOK5[[#This Row],[Alat Out]]</f>
        <v>#REF!</v>
      </c>
      <c r="J354" s="73"/>
      <c r="K354" s="70"/>
    </row>
    <row r="355" spans="1:11" ht="9" hidden="1" customHeight="1">
      <c r="A355" s="63" t="s">
        <v>860</v>
      </c>
      <c r="B355" s="63" t="s">
        <v>143</v>
      </c>
      <c r="C355" s="64" t="s">
        <v>888</v>
      </c>
      <c r="D355" s="64" t="s">
        <v>888</v>
      </c>
      <c r="E355" s="63" t="s">
        <v>148</v>
      </c>
      <c r="F355" s="65"/>
      <c r="G355" s="66" t="e">
        <f>SUMIF([1]!Table13[Kode Barang],TBL_STOK5[[#This Row],[Kode Material]],[1]!Table13[Jumlah])</f>
        <v>#REF!</v>
      </c>
      <c r="H355" s="66" t="e">
        <f>SUMIF([1]!Table134[Kode Barang],TBL_STOK5[[#This Row],[Kode Material]],[1]!Table134[Jumlah])</f>
        <v>#REF!</v>
      </c>
      <c r="I355" s="65" t="e">
        <f>TBL_STOK5[[#This Row],[Stok Alat Awal]]+TBL_STOK5[[#This Row],[Alat In]]-TBL_STOK5[[#This Row],[Alat Out]]</f>
        <v>#REF!</v>
      </c>
      <c r="J355" s="73"/>
      <c r="K355" s="70"/>
    </row>
    <row r="356" spans="1:11" ht="9" hidden="1" customHeight="1">
      <c r="A356" s="63" t="s">
        <v>860</v>
      </c>
      <c r="B356" s="63" t="s">
        <v>143</v>
      </c>
      <c r="C356" s="64" t="s">
        <v>889</v>
      </c>
      <c r="D356" s="64" t="s">
        <v>889</v>
      </c>
      <c r="E356" s="63" t="s">
        <v>148</v>
      </c>
      <c r="F356" s="65"/>
      <c r="G356" s="66" t="e">
        <f>SUMIF([1]!Table13[Kode Barang],TBL_STOK5[[#This Row],[Kode Material]],[1]!Table13[Jumlah])</f>
        <v>#REF!</v>
      </c>
      <c r="H356" s="66" t="e">
        <f>SUMIF([1]!Table134[Kode Barang],TBL_STOK5[[#This Row],[Kode Material]],[1]!Table134[Jumlah])</f>
        <v>#REF!</v>
      </c>
      <c r="I356" s="65" t="e">
        <f>TBL_STOK5[[#This Row],[Stok Alat Awal]]+TBL_STOK5[[#This Row],[Alat In]]-TBL_STOK5[[#This Row],[Alat Out]]</f>
        <v>#REF!</v>
      </c>
      <c r="J356" s="73"/>
      <c r="K356" s="70"/>
    </row>
    <row r="357" spans="1:11" ht="9" hidden="1" customHeight="1">
      <c r="A357" s="63" t="s">
        <v>860</v>
      </c>
      <c r="B357" s="63" t="s">
        <v>143</v>
      </c>
      <c r="C357" s="64" t="s">
        <v>890</v>
      </c>
      <c r="D357" s="64" t="s">
        <v>890</v>
      </c>
      <c r="E357" s="63" t="s">
        <v>148</v>
      </c>
      <c r="F357" s="65"/>
      <c r="G357" s="66" t="e">
        <f>SUMIF([1]!Table13[Kode Barang],TBL_STOK5[[#This Row],[Kode Material]],[1]!Table13[Jumlah])</f>
        <v>#REF!</v>
      </c>
      <c r="H357" s="66" t="e">
        <f>SUMIF([1]!Table134[Kode Barang],TBL_STOK5[[#This Row],[Kode Material]],[1]!Table134[Jumlah])</f>
        <v>#REF!</v>
      </c>
      <c r="I357" s="65" t="e">
        <f>TBL_STOK5[[#This Row],[Stok Alat Awal]]+TBL_STOK5[[#This Row],[Alat In]]-TBL_STOK5[[#This Row],[Alat Out]]</f>
        <v>#REF!</v>
      </c>
      <c r="J357" s="73"/>
      <c r="K357" s="70"/>
    </row>
    <row r="358" spans="1:11" ht="9" hidden="1" customHeight="1">
      <c r="A358" s="63" t="s">
        <v>860</v>
      </c>
      <c r="B358" s="63" t="s">
        <v>143</v>
      </c>
      <c r="C358" s="64" t="s">
        <v>891</v>
      </c>
      <c r="D358" s="64" t="s">
        <v>891</v>
      </c>
      <c r="E358" s="63" t="s">
        <v>148</v>
      </c>
      <c r="F358" s="65"/>
      <c r="G358" s="66" t="e">
        <f>SUMIF([1]!Table13[Kode Barang],TBL_STOK5[[#This Row],[Kode Material]],[1]!Table13[Jumlah])</f>
        <v>#REF!</v>
      </c>
      <c r="H358" s="66" t="e">
        <f>SUMIF([1]!Table134[Kode Barang],TBL_STOK5[[#This Row],[Kode Material]],[1]!Table134[Jumlah])</f>
        <v>#REF!</v>
      </c>
      <c r="I358" s="65" t="e">
        <f>TBL_STOK5[[#This Row],[Stok Alat Awal]]+TBL_STOK5[[#This Row],[Alat In]]-TBL_STOK5[[#This Row],[Alat Out]]</f>
        <v>#REF!</v>
      </c>
      <c r="J358" s="73"/>
      <c r="K358" s="70"/>
    </row>
    <row r="359" spans="1:11" ht="9" hidden="1" customHeight="1">
      <c r="A359" s="63" t="s">
        <v>860</v>
      </c>
      <c r="B359" s="63" t="s">
        <v>143</v>
      </c>
      <c r="C359" s="64" t="s">
        <v>892</v>
      </c>
      <c r="D359" s="64" t="s">
        <v>892</v>
      </c>
      <c r="E359" s="63" t="s">
        <v>148</v>
      </c>
      <c r="F359" s="65"/>
      <c r="G359" s="66" t="e">
        <f>SUMIF([1]!Table13[Kode Barang],TBL_STOK5[[#This Row],[Kode Material]],[1]!Table13[Jumlah])</f>
        <v>#REF!</v>
      </c>
      <c r="H359" s="66" t="e">
        <f>SUMIF([1]!Table134[Kode Barang],TBL_STOK5[[#This Row],[Kode Material]],[1]!Table134[Jumlah])</f>
        <v>#REF!</v>
      </c>
      <c r="I359" s="65" t="e">
        <f>TBL_STOK5[[#This Row],[Stok Alat Awal]]+TBL_STOK5[[#This Row],[Alat In]]-TBL_STOK5[[#This Row],[Alat Out]]</f>
        <v>#REF!</v>
      </c>
      <c r="J359" s="73"/>
      <c r="K359" s="70"/>
    </row>
    <row r="360" spans="1:11" ht="9" hidden="1" customHeight="1">
      <c r="A360" s="63" t="s">
        <v>860</v>
      </c>
      <c r="B360" s="63" t="s">
        <v>143</v>
      </c>
      <c r="C360" s="64" t="s">
        <v>893</v>
      </c>
      <c r="D360" s="64" t="s">
        <v>893</v>
      </c>
      <c r="E360" s="63" t="s">
        <v>148</v>
      </c>
      <c r="F360" s="65"/>
      <c r="G360" s="66" t="e">
        <f>SUMIF([1]!Table13[Kode Barang],TBL_STOK5[[#This Row],[Kode Material]],[1]!Table13[Jumlah])</f>
        <v>#REF!</v>
      </c>
      <c r="H360" s="66" t="e">
        <f>SUMIF([1]!Table134[Kode Barang],TBL_STOK5[[#This Row],[Kode Material]],[1]!Table134[Jumlah])</f>
        <v>#REF!</v>
      </c>
      <c r="I360" s="65" t="e">
        <f>TBL_STOK5[[#This Row],[Stok Alat Awal]]+TBL_STOK5[[#This Row],[Alat In]]-TBL_STOK5[[#This Row],[Alat Out]]</f>
        <v>#REF!</v>
      </c>
      <c r="J360" s="73"/>
      <c r="K360" s="70"/>
    </row>
    <row r="361" spans="1:11" ht="9" hidden="1" customHeight="1">
      <c r="A361" s="63" t="s">
        <v>749</v>
      </c>
      <c r="B361" s="63" t="s">
        <v>143</v>
      </c>
      <c r="C361" s="64" t="s">
        <v>894</v>
      </c>
      <c r="D361" s="64" t="s">
        <v>894</v>
      </c>
      <c r="E361" s="63" t="s">
        <v>148</v>
      </c>
      <c r="F361" s="65">
        <v>0</v>
      </c>
      <c r="G361" s="66" t="e">
        <f>SUMIF([1]!Table13[Kode Barang],TBL_STOK5[[#This Row],[Kode Material]],[1]!Table13[Jumlah])</f>
        <v>#REF!</v>
      </c>
      <c r="H361" s="66" t="e">
        <f>SUMIF([1]!Table134[Kode Barang],TBL_STOK5[[#This Row],[Kode Material]],[1]!Table134[Jumlah])</f>
        <v>#REF!</v>
      </c>
      <c r="I361" s="65" t="e">
        <f>TBL_STOK5[[#This Row],[Stok Alat Awal]]+TBL_STOK5[[#This Row],[Alat In]]-TBL_STOK5[[#This Row],[Alat Out]]</f>
        <v>#REF!</v>
      </c>
      <c r="J361" s="73" t="s">
        <v>895</v>
      </c>
      <c r="K361" s="70"/>
    </row>
    <row r="362" spans="1:11" ht="9" hidden="1" customHeight="1">
      <c r="A362" s="63" t="s">
        <v>749</v>
      </c>
      <c r="B362" s="63" t="s">
        <v>143</v>
      </c>
      <c r="C362" s="64" t="s">
        <v>896</v>
      </c>
      <c r="D362" s="64" t="s">
        <v>897</v>
      </c>
      <c r="E362" s="63" t="s">
        <v>148</v>
      </c>
      <c r="F362" s="65">
        <v>0</v>
      </c>
      <c r="G362" s="66" t="e">
        <f>SUMIF([1]!Table13[Kode Barang],TBL_STOK5[[#This Row],[Kode Material]],[1]!Table13[Jumlah])</f>
        <v>#REF!</v>
      </c>
      <c r="H362" s="66" t="e">
        <f>SUMIF([1]!Table134[Kode Barang],TBL_STOK5[[#This Row],[Kode Material]],[1]!Table134[Jumlah])</f>
        <v>#REF!</v>
      </c>
      <c r="I362" s="65" t="e">
        <f>TBL_STOK5[[#This Row],[Stok Alat Awal]]+TBL_STOK5[[#This Row],[Alat In]]-TBL_STOK5[[#This Row],[Alat Out]]</f>
        <v>#REF!</v>
      </c>
      <c r="J362" s="79" t="s">
        <v>239</v>
      </c>
      <c r="K362" s="70"/>
    </row>
    <row r="363" spans="1:11" ht="9" hidden="1" customHeight="1">
      <c r="A363" s="63" t="s">
        <v>749</v>
      </c>
      <c r="B363" s="63" t="s">
        <v>143</v>
      </c>
      <c r="C363" s="64" t="s">
        <v>898</v>
      </c>
      <c r="D363" s="64" t="s">
        <v>899</v>
      </c>
      <c r="E363" s="63" t="s">
        <v>148</v>
      </c>
      <c r="F363" s="65">
        <v>0</v>
      </c>
      <c r="G363" s="66" t="e">
        <f>SUMIF([1]!Table13[Kode Barang],TBL_STOK5[[#This Row],[Kode Material]],[1]!Table13[Jumlah])</f>
        <v>#REF!</v>
      </c>
      <c r="H363" s="66" t="e">
        <f>SUMIF([1]!Table134[Kode Barang],TBL_STOK5[[#This Row],[Kode Material]],[1]!Table134[Jumlah])</f>
        <v>#REF!</v>
      </c>
      <c r="I363" s="65" t="e">
        <f>TBL_STOK5[[#This Row],[Stok Alat Awal]]+TBL_STOK5[[#This Row],[Alat In]]-TBL_STOK5[[#This Row],[Alat Out]]</f>
        <v>#REF!</v>
      </c>
      <c r="J363" s="73" t="s">
        <v>842</v>
      </c>
      <c r="K363" s="70"/>
    </row>
    <row r="364" spans="1:11" ht="9" hidden="1" customHeight="1">
      <c r="A364" s="63"/>
      <c r="B364" s="63"/>
      <c r="C364" s="64"/>
      <c r="D364" s="77"/>
      <c r="E364" s="106"/>
      <c r="F364" s="66"/>
      <c r="G364" s="66"/>
      <c r="H364" s="66"/>
      <c r="I364" s="66"/>
      <c r="J364" s="79"/>
      <c r="K364" s="86"/>
    </row>
    <row r="365" spans="1:11" ht="9" hidden="1" customHeight="1">
      <c r="A365" s="80"/>
      <c r="B365" s="80"/>
      <c r="C365" s="81"/>
      <c r="D365" s="82"/>
      <c r="E365" s="107"/>
      <c r="F365" s="84"/>
      <c r="G365" s="84"/>
      <c r="H365" s="84"/>
      <c r="I365" s="84"/>
      <c r="J365" s="85"/>
      <c r="K365" s="86"/>
    </row>
    <row r="366" spans="1:11" ht="9" hidden="1" customHeight="1">
      <c r="A366" s="80"/>
      <c r="B366" s="80"/>
      <c r="C366" s="81"/>
      <c r="D366" s="82"/>
      <c r="E366" s="107"/>
      <c r="F366" s="84"/>
      <c r="G366" s="84"/>
      <c r="H366" s="84"/>
      <c r="I366" s="84"/>
      <c r="J366" s="85"/>
      <c r="K366" s="86"/>
    </row>
    <row r="367" spans="1:11" ht="9" hidden="1" customHeight="1">
      <c r="A367" s="63"/>
      <c r="B367" s="63"/>
      <c r="C367" s="64"/>
      <c r="D367" s="77"/>
      <c r="E367" s="106"/>
      <c r="F367" s="66"/>
      <c r="G367" s="66"/>
      <c r="H367" s="66"/>
      <c r="I367" s="66"/>
      <c r="J367" s="79"/>
      <c r="K367" s="86"/>
    </row>
    <row r="368" spans="1:11" ht="35.1" customHeight="1">
      <c r="A368" s="63" t="s">
        <v>1409</v>
      </c>
      <c r="B368" s="63" t="s">
        <v>298</v>
      </c>
      <c r="C368" s="64" t="s">
        <v>1434</v>
      </c>
      <c r="D368" s="64" t="s">
        <v>1435</v>
      </c>
      <c r="E368" s="63" t="s">
        <v>148</v>
      </c>
      <c r="F368" s="65"/>
      <c r="G368" s="72" t="e">
        <f>SUMIF([1]!Table13[Kode Barang],TBL_STOK5[[#This Row],[Kode Material]],[1]!Table13[Jumlah])</f>
        <v>#REF!</v>
      </c>
      <c r="H368" s="72" t="e">
        <f>SUMIF([1]!Table134[Kode Barang],TBL_STOK5[[#This Row],[Kode Material]],[1]!Table134[Jumlah])</f>
        <v>#REF!</v>
      </c>
      <c r="I368" s="65" t="e">
        <f>TBL_STOK5[[#This Row],[Stok Alat Awal]]+TBL_STOK5[[#This Row],[Alat In]]-TBL_STOK5[[#This Row],[Alat Out]]</f>
        <v>#REF!</v>
      </c>
      <c r="J368" s="73" t="s">
        <v>174</v>
      </c>
      <c r="K368" s="70"/>
    </row>
    <row r="369" spans="1:11" ht="35.1" customHeight="1">
      <c r="A369" s="63" t="s">
        <v>1086</v>
      </c>
      <c r="B369" s="63" t="s">
        <v>298</v>
      </c>
      <c r="C369" s="64" t="s">
        <v>1095</v>
      </c>
      <c r="D369" s="64" t="s">
        <v>1096</v>
      </c>
      <c r="E369" s="63" t="s">
        <v>148</v>
      </c>
      <c r="F369" s="65">
        <v>0</v>
      </c>
      <c r="G369" s="72" t="e">
        <f>SUMIF([1]!Table13[Kode Barang],TBL_STOK5[[#This Row],[Kode Material]],[1]!Table13[Jumlah])</f>
        <v>#REF!</v>
      </c>
      <c r="H369" s="72" t="e">
        <f>SUMIF([1]!Table134[Kode Barang],TBL_STOK5[[#This Row],[Kode Material]],[1]!Table134[Jumlah])</f>
        <v>#REF!</v>
      </c>
      <c r="I369" s="65" t="e">
        <f>TBL_STOK5[[#This Row],[Stok Alat Awal]]+TBL_STOK5[[#This Row],[Alat In]]-TBL_STOK5[[#This Row],[Alat Out]]</f>
        <v>#REF!</v>
      </c>
      <c r="J369" s="73"/>
      <c r="K369" s="70"/>
    </row>
    <row r="370" spans="1:11" ht="35.1" customHeight="1">
      <c r="A370" s="63" t="s">
        <v>900</v>
      </c>
      <c r="B370" s="63" t="s">
        <v>298</v>
      </c>
      <c r="C370" s="64" t="s">
        <v>1058</v>
      </c>
      <c r="D370" s="64" t="s">
        <v>1059</v>
      </c>
      <c r="E370" s="63" t="s">
        <v>761</v>
      </c>
      <c r="F370" s="65">
        <v>0</v>
      </c>
      <c r="G370" s="66" t="e">
        <f>SUMIF([1]!Table13[Kode Barang],TBL_STOK5[[#This Row],[Kode Material]],[1]!Table13[Jumlah])</f>
        <v>#REF!</v>
      </c>
      <c r="H370" s="66" t="e">
        <f>SUMIF([1]!Table134[Kode Barang],TBL_STOK5[[#This Row],[Kode Material]],[1]!Table134[Jumlah])</f>
        <v>#REF!</v>
      </c>
      <c r="I370" s="65" t="e">
        <f>TBL_STOK5[[#This Row],[Stok Alat Awal]]+TBL_STOK5[[#This Row],[Alat In]]-TBL_STOK5[[#This Row],[Alat Out]]</f>
        <v>#REF!</v>
      </c>
      <c r="J370" s="73" t="s">
        <v>174</v>
      </c>
      <c r="K370" s="70"/>
    </row>
    <row r="371" spans="1:11" ht="35.1" customHeight="1">
      <c r="A371" s="63" t="s">
        <v>749</v>
      </c>
      <c r="B371" s="63" t="s">
        <v>298</v>
      </c>
      <c r="C371" s="64" t="s">
        <v>843</v>
      </c>
      <c r="D371" s="64" t="s">
        <v>844</v>
      </c>
      <c r="E371" s="63" t="s">
        <v>148</v>
      </c>
      <c r="F371" s="65">
        <v>0</v>
      </c>
      <c r="G371" s="66" t="e">
        <f>SUMIF([1]!Table13[Kode Barang],TBL_STOK5[[#This Row],[Kode Material]],[1]!Table13[Jumlah])</f>
        <v>#REF!</v>
      </c>
      <c r="H371" s="66" t="e">
        <f>SUMIF([1]!Table134[Kode Barang],TBL_STOK5[[#This Row],[Kode Material]],[1]!Table134[Jumlah])</f>
        <v>#REF!</v>
      </c>
      <c r="I371" s="65" t="e">
        <f>TBL_STOK5[[#This Row],[Stok Alat Awal]]+TBL_STOK5[[#This Row],[Alat In]]-TBL_STOK5[[#This Row],[Alat Out]]</f>
        <v>#REF!</v>
      </c>
      <c r="J371" s="73" t="s">
        <v>842</v>
      </c>
      <c r="K371" s="86"/>
    </row>
    <row r="372" spans="1:11" ht="34.5" customHeight="1">
      <c r="A372" s="63" t="s">
        <v>749</v>
      </c>
      <c r="B372" s="63" t="s">
        <v>298</v>
      </c>
      <c r="C372" s="64" t="s">
        <v>840</v>
      </c>
      <c r="D372" s="64" t="s">
        <v>841</v>
      </c>
      <c r="E372" s="63" t="s">
        <v>148</v>
      </c>
      <c r="F372" s="65">
        <v>0</v>
      </c>
      <c r="G372" s="66" t="e">
        <f>SUMIF([1]!Table13[Kode Barang],TBL_STOK5[[#This Row],[Kode Material]],[1]!Table13[Jumlah])</f>
        <v>#REF!</v>
      </c>
      <c r="H372" s="66" t="e">
        <f>SUMIF([1]!Table134[Kode Barang],TBL_STOK5[[#This Row],[Kode Material]],[1]!Table134[Jumlah])</f>
        <v>#REF!</v>
      </c>
      <c r="I372" s="65" t="e">
        <f>TBL_STOK5[[#This Row],[Stok Alat Awal]]+TBL_STOK5[[#This Row],[Alat In]]-TBL_STOK5[[#This Row],[Alat Out]]</f>
        <v>#REF!</v>
      </c>
      <c r="J372" s="73" t="s">
        <v>842</v>
      </c>
      <c r="K372" s="70"/>
    </row>
    <row r="373" spans="1:11" ht="35.1" customHeight="1">
      <c r="A373" s="63" t="s">
        <v>900</v>
      </c>
      <c r="B373" s="63" t="s">
        <v>298</v>
      </c>
      <c r="C373" s="64" t="s">
        <v>912</v>
      </c>
      <c r="D373" s="64" t="s">
        <v>913</v>
      </c>
      <c r="E373" s="63" t="s">
        <v>761</v>
      </c>
      <c r="F373" s="65">
        <v>0</v>
      </c>
      <c r="G373" s="72" t="e">
        <f>SUMIF([1]!Table13[Kode Barang],TBL_STOK5[[#This Row],[Kode Material]],[1]!Table13[Jumlah])</f>
        <v>#REF!</v>
      </c>
      <c r="H373" s="72" t="e">
        <f>SUMIF([1]!Table134[Kode Barang],TBL_STOK5[[#This Row],[Kode Material]],[1]!Table134[Jumlah])</f>
        <v>#REF!</v>
      </c>
      <c r="I373" s="65" t="e">
        <f>TBL_STOK5[[#This Row],[Stok Alat Awal]]+TBL_STOK5[[#This Row],[Alat In]]-TBL_STOK5[[#This Row],[Alat Out]]</f>
        <v>#REF!</v>
      </c>
      <c r="J373" s="73" t="s">
        <v>174</v>
      </c>
      <c r="K373" s="70"/>
    </row>
    <row r="374" spans="1:11" ht="35.1" customHeight="1">
      <c r="A374" s="63" t="s">
        <v>900</v>
      </c>
      <c r="B374" s="63" t="s">
        <v>298</v>
      </c>
      <c r="C374" s="64" t="s">
        <v>914</v>
      </c>
      <c r="D374" s="64" t="s">
        <v>915</v>
      </c>
      <c r="E374" s="63" t="s">
        <v>761</v>
      </c>
      <c r="F374" s="65">
        <v>0</v>
      </c>
      <c r="G374" s="66" t="e">
        <f>SUMIF([1]!Table13[Kode Barang],TBL_STOK5[[#This Row],[Kode Material]],[1]!Table13[Jumlah])</f>
        <v>#REF!</v>
      </c>
      <c r="H374" s="66" t="e">
        <f>SUMIF([1]!Table134[Kode Barang],TBL_STOK5[[#This Row],[Kode Material]],[1]!Table134[Jumlah])</f>
        <v>#REF!</v>
      </c>
      <c r="I374" s="65" t="e">
        <f>TBL_STOK5[[#This Row],[Stok Alat Awal]]+TBL_STOK5[[#This Row],[Alat In]]-TBL_STOK5[[#This Row],[Alat Out]]</f>
        <v>#REF!</v>
      </c>
      <c r="J374" s="79" t="s">
        <v>174</v>
      </c>
      <c r="K374" s="70"/>
    </row>
    <row r="375" spans="1:11" ht="35.1" customHeight="1">
      <c r="A375" s="63" t="s">
        <v>900</v>
      </c>
      <c r="B375" s="63" t="s">
        <v>298</v>
      </c>
      <c r="C375" s="64" t="s">
        <v>1068</v>
      </c>
      <c r="D375" s="64" t="s">
        <v>1069</v>
      </c>
      <c r="E375" s="63" t="s">
        <v>148</v>
      </c>
      <c r="F375" s="65">
        <v>0</v>
      </c>
      <c r="G375" s="66" t="e">
        <f>SUMIF([1]!Table13[Kode Barang],TBL_STOK5[[#This Row],[Kode Material]],[1]!Table13[Jumlah])</f>
        <v>#REF!</v>
      </c>
      <c r="H375" s="66" t="e">
        <f>SUMIF([1]!Table134[Kode Barang],TBL_STOK5[[#This Row],[Kode Material]],[1]!Table134[Jumlah])</f>
        <v>#REF!</v>
      </c>
      <c r="I375" s="65" t="e">
        <f>TBL_STOK5[[#This Row],[Stok Alat Awal]]+TBL_STOK5[[#This Row],[Alat In]]-TBL_STOK5[[#This Row],[Alat Out]]</f>
        <v>#REF!</v>
      </c>
      <c r="J375" s="73" t="s">
        <v>239</v>
      </c>
      <c r="K375" s="70"/>
    </row>
    <row r="376" spans="1:11" ht="34.5" customHeight="1">
      <c r="A376" s="63" t="s">
        <v>1464</v>
      </c>
      <c r="B376" s="63" t="s">
        <v>298</v>
      </c>
      <c r="C376" s="64" t="s">
        <v>1559</v>
      </c>
      <c r="D376" s="64" t="s">
        <v>1560</v>
      </c>
      <c r="E376" s="63" t="s">
        <v>761</v>
      </c>
      <c r="F376" s="65"/>
      <c r="G376" s="72" t="e">
        <f>SUMIF([1]!Table13[Kode Barang],TBL_STOK5[[#This Row],[Kode Material]],[1]!Table13[Jumlah])</f>
        <v>#REF!</v>
      </c>
      <c r="H376" s="72" t="e">
        <f>SUMIF([1]!Table134[Kode Barang],TBL_STOK5[[#This Row],[Kode Material]],[1]!Table134[Jumlah])</f>
        <v>#REF!</v>
      </c>
      <c r="I376" s="65" t="e">
        <f>TBL_STOK5[[#This Row],[Stok Alat Awal]]+TBL_STOK5[[#This Row],[Alat In]]-TBL_STOK5[[#This Row],[Alat Out]]</f>
        <v>#REF!</v>
      </c>
      <c r="J376" s="73" t="s">
        <v>1561</v>
      </c>
      <c r="K376" s="70"/>
    </row>
    <row r="377" spans="1:11" ht="34.5" customHeight="1">
      <c r="A377" s="63" t="s">
        <v>1464</v>
      </c>
      <c r="B377" s="63" t="s">
        <v>298</v>
      </c>
      <c r="C377" s="64" t="s">
        <v>1554</v>
      </c>
      <c r="D377" s="64" t="s">
        <v>1555</v>
      </c>
      <c r="E377" s="63" t="s">
        <v>761</v>
      </c>
      <c r="F377" s="65"/>
      <c r="G377" s="72" t="e">
        <f>SUMIF([1]!Table13[Kode Barang],TBL_STOK5[[#This Row],[Kode Material]],[1]!Table13[Jumlah])</f>
        <v>#REF!</v>
      </c>
      <c r="H377" s="72" t="e">
        <f>SUMIF([1]!Table134[Kode Barang],TBL_STOK5[[#This Row],[Kode Material]],[1]!Table134[Jumlah])</f>
        <v>#REF!</v>
      </c>
      <c r="I377" s="65" t="e">
        <f>TBL_STOK5[[#This Row],[Stok Alat Awal]]+TBL_STOK5[[#This Row],[Alat In]]-TBL_STOK5[[#This Row],[Alat Out]]</f>
        <v>#REF!</v>
      </c>
      <c r="J377" s="79" t="s">
        <v>1556</v>
      </c>
      <c r="K377" s="70"/>
    </row>
    <row r="378" spans="1:11" ht="34.5" customHeight="1">
      <c r="A378" s="63" t="s">
        <v>1464</v>
      </c>
      <c r="B378" s="63" t="s">
        <v>298</v>
      </c>
      <c r="C378" s="64" t="s">
        <v>1557</v>
      </c>
      <c r="D378" s="64" t="s">
        <v>1558</v>
      </c>
      <c r="E378" s="63" t="s">
        <v>761</v>
      </c>
      <c r="F378" s="65"/>
      <c r="G378" s="72" t="e">
        <f>SUMIF([1]!Table13[Kode Barang],TBL_STOK5[[#This Row],[Kode Material]],[1]!Table13[Jumlah])</f>
        <v>#REF!</v>
      </c>
      <c r="H378" s="72" t="e">
        <f>SUMIF([1]!Table134[Kode Barang],TBL_STOK5[[#This Row],[Kode Material]],[1]!Table134[Jumlah])</f>
        <v>#REF!</v>
      </c>
      <c r="I378" s="65" t="e">
        <f>TBL_STOK5[[#This Row],[Stok Alat Awal]]+TBL_STOK5[[#This Row],[Alat In]]-TBL_STOK5[[#This Row],[Alat Out]]</f>
        <v>#REF!</v>
      </c>
      <c r="J378" s="79" t="s">
        <v>1556</v>
      </c>
      <c r="K378" s="86"/>
    </row>
    <row r="379" spans="1:11" ht="35.1" customHeight="1">
      <c r="A379" s="63" t="s">
        <v>900</v>
      </c>
      <c r="B379" s="63" t="s">
        <v>298</v>
      </c>
      <c r="C379" s="64" t="s">
        <v>1070</v>
      </c>
      <c r="D379" s="64" t="s">
        <v>1071</v>
      </c>
      <c r="E379" s="63" t="s">
        <v>148</v>
      </c>
      <c r="F379" s="65">
        <v>0</v>
      </c>
      <c r="G379" s="66" t="e">
        <f>SUMIF([1]!Table13[Kode Barang],TBL_STOK5[[#This Row],[Kode Material]],[1]!Table13[Jumlah])</f>
        <v>#REF!</v>
      </c>
      <c r="H379" s="66" t="e">
        <f>SUMIF([1]!Table134[Kode Barang],TBL_STOK5[[#This Row],[Kode Material]],[1]!Table134[Jumlah])</f>
        <v>#REF!</v>
      </c>
      <c r="I379" s="65" t="e">
        <f>TBL_STOK5[[#This Row],[Stok Alat Awal]]+TBL_STOK5[[#This Row],[Alat In]]-TBL_STOK5[[#This Row],[Alat Out]]</f>
        <v>#REF!</v>
      </c>
      <c r="J379" s="73" t="s">
        <v>239</v>
      </c>
      <c r="K379" s="70"/>
    </row>
    <row r="380" spans="1:11" ht="35.1" customHeight="1">
      <c r="A380" s="63" t="s">
        <v>1119</v>
      </c>
      <c r="B380" s="63" t="s">
        <v>298</v>
      </c>
      <c r="C380" s="64" t="s">
        <v>1137</v>
      </c>
      <c r="D380" s="64" t="s">
        <v>1138</v>
      </c>
      <c r="E380" s="87" t="s">
        <v>148</v>
      </c>
      <c r="F380" s="65"/>
      <c r="G380" s="72" t="e">
        <f>SUMIF([1]!Table13[Kode Barang],TBL_STOK5[[#This Row],[Kode Material]],[1]!Table13[Jumlah])</f>
        <v>#REF!</v>
      </c>
      <c r="H380" s="72" t="e">
        <f>SUMIF([1]!Table134[Kode Barang],TBL_STOK5[[#This Row],[Kode Material]],[1]!Table134[Jumlah])</f>
        <v>#REF!</v>
      </c>
      <c r="I380" s="65" t="e">
        <f>TBL_STOK5[[#This Row],[Stok Alat Awal]]+TBL_STOK5[[#This Row],[Alat In]]-TBL_STOK5[[#This Row],[Alat Out]]</f>
        <v>#REF!</v>
      </c>
      <c r="J380" s="73" t="s">
        <v>432</v>
      </c>
      <c r="K380" s="70"/>
    </row>
    <row r="381" spans="1:11" ht="36" customHeight="1">
      <c r="A381" s="63" t="s">
        <v>900</v>
      </c>
      <c r="B381" s="63" t="s">
        <v>298</v>
      </c>
      <c r="C381" s="64" t="s">
        <v>1084</v>
      </c>
      <c r="D381" s="64" t="s">
        <v>1085</v>
      </c>
      <c r="E381" s="63" t="s">
        <v>148</v>
      </c>
      <c r="F381" s="65">
        <v>0</v>
      </c>
      <c r="G381" s="66" t="e">
        <f>SUMIF([1]!Table13[Kode Barang],TBL_STOK5[[#This Row],[Kode Material]],[1]!Table13[Jumlah])</f>
        <v>#REF!</v>
      </c>
      <c r="H381" s="66" t="e">
        <f>SUMIF([1]!Table134[Kode Barang],TBL_STOK5[[#This Row],[Kode Material]],[1]!Table134[Jumlah])</f>
        <v>#REF!</v>
      </c>
      <c r="I381" s="65" t="e">
        <f>TBL_STOK5[[#This Row],[Stok Alat Awal]]+TBL_STOK5[[#This Row],[Alat In]]-TBL_STOK5[[#This Row],[Alat Out]]</f>
        <v>#REF!</v>
      </c>
      <c r="J381" s="99" t="s">
        <v>4</v>
      </c>
      <c r="K381" s="70"/>
    </row>
    <row r="382" spans="1:11" ht="35.1" customHeight="1">
      <c r="A382" s="63" t="s">
        <v>900</v>
      </c>
      <c r="B382" s="63" t="s">
        <v>298</v>
      </c>
      <c r="C382" s="64" t="s">
        <v>1082</v>
      </c>
      <c r="D382" s="64" t="s">
        <v>1083</v>
      </c>
      <c r="E382" s="63" t="s">
        <v>148</v>
      </c>
      <c r="F382" s="65">
        <v>0</v>
      </c>
      <c r="G382" s="66" t="e">
        <f>SUMIF([1]!Table13[Kode Barang],TBL_STOK5[[#This Row],[Kode Material]],[1]!Table13[Jumlah])</f>
        <v>#REF!</v>
      </c>
      <c r="H382" s="66" t="e">
        <f>SUMIF([1]!Table134[Kode Barang],TBL_STOK5[[#This Row],[Kode Material]],[1]!Table134[Jumlah])</f>
        <v>#REF!</v>
      </c>
      <c r="I382" s="65" t="e">
        <f>TBL_STOK5[[#This Row],[Stok Alat Awal]]+TBL_STOK5[[#This Row],[Alat In]]-TBL_STOK5[[#This Row],[Alat Out]]</f>
        <v>#REF!</v>
      </c>
      <c r="J382" s="99" t="s">
        <v>1028</v>
      </c>
      <c r="K382" s="70"/>
    </row>
    <row r="383" spans="1:11" ht="35.1" customHeight="1">
      <c r="A383" s="63" t="s">
        <v>1161</v>
      </c>
      <c r="B383" s="63" t="s">
        <v>298</v>
      </c>
      <c r="C383" s="64" t="s">
        <v>1174</v>
      </c>
      <c r="D383" s="64" t="s">
        <v>1175</v>
      </c>
      <c r="E383" s="90" t="s">
        <v>148</v>
      </c>
      <c r="F383" s="65"/>
      <c r="G383" s="72" t="e">
        <f>SUMIF([1]!Table13[Kode Barang],TBL_STOK5[[#This Row],[Kode Material]],[1]!Table13[Jumlah])</f>
        <v>#REF!</v>
      </c>
      <c r="H383" s="72" t="e">
        <f>SUMIF([1]!Table134[Kode Barang],TBL_STOK5[[#This Row],[Kode Material]],[1]!Table134[Jumlah])</f>
        <v>#REF!</v>
      </c>
      <c r="I383" s="65" t="e">
        <f>TBL_STOK5[[#This Row],[Stok Alat Awal]]+TBL_STOK5[[#This Row],[Alat In]]-TBL_STOK5[[#This Row],[Alat Out]]</f>
        <v>#REF!</v>
      </c>
      <c r="J383" s="73" t="s">
        <v>604</v>
      </c>
      <c r="K383" s="70"/>
    </row>
    <row r="384" spans="1:11" ht="35.1" customHeight="1">
      <c r="A384" s="63" t="s">
        <v>1370</v>
      </c>
      <c r="B384" s="63" t="s">
        <v>298</v>
      </c>
      <c r="C384" s="64" t="s">
        <v>1373</v>
      </c>
      <c r="D384" s="64" t="s">
        <v>1374</v>
      </c>
      <c r="E384" s="63" t="s">
        <v>761</v>
      </c>
      <c r="F384" s="65"/>
      <c r="G384" s="66" t="e">
        <f>SUMIF([1]!Table13[Kode Barang],TBL_STOK5[[#This Row],[Kode Material]],[1]!Table13[Jumlah])</f>
        <v>#REF!</v>
      </c>
      <c r="H384" s="66" t="e">
        <f>SUMIF([1]!Table134[Kode Barang],TBL_STOK5[[#This Row],[Kode Material]],[1]!Table134[Jumlah])</f>
        <v>#REF!</v>
      </c>
      <c r="I384" s="65" t="e">
        <f>TBL_STOK5[[#This Row],[Stok Alat Awal]]+TBL_STOK5[[#This Row],[Alat In]]-TBL_STOK5[[#This Row],[Alat Out]]</f>
        <v>#REF!</v>
      </c>
      <c r="J384" s="73" t="s">
        <v>174</v>
      </c>
      <c r="K384" s="70"/>
    </row>
    <row r="385" spans="1:11" ht="35.1" customHeight="1">
      <c r="A385" s="63" t="s">
        <v>1464</v>
      </c>
      <c r="B385" s="63" t="s">
        <v>298</v>
      </c>
      <c r="C385" s="64" t="s">
        <v>1552</v>
      </c>
      <c r="D385" s="64" t="s">
        <v>1552</v>
      </c>
      <c r="E385" s="63" t="s">
        <v>148</v>
      </c>
      <c r="F385" s="65"/>
      <c r="G385" s="72" t="e">
        <f>SUMIF([1]!Table13[Kode Barang],TBL_STOK5[[#This Row],[Kode Material]],[1]!Table13[Jumlah])</f>
        <v>#REF!</v>
      </c>
      <c r="H385" s="72" t="e">
        <f>SUMIF([1]!Table134[Kode Barang],TBL_STOK5[[#This Row],[Kode Material]],[1]!Table134[Jumlah])</f>
        <v>#REF!</v>
      </c>
      <c r="I385" s="65" t="e">
        <f>TBL_STOK5[[#This Row],[Stok Alat Awal]]+TBL_STOK5[[#This Row],[Alat In]]-TBL_STOK5[[#This Row],[Alat Out]]</f>
        <v>#REF!</v>
      </c>
      <c r="J385" s="73" t="s">
        <v>1553</v>
      </c>
      <c r="K385" s="70"/>
    </row>
    <row r="386" spans="1:11" ht="35.1" customHeight="1">
      <c r="A386" s="63" t="s">
        <v>900</v>
      </c>
      <c r="B386" s="63" t="s">
        <v>298</v>
      </c>
      <c r="C386" s="64" t="s">
        <v>1074</v>
      </c>
      <c r="D386" s="64" t="s">
        <v>1074</v>
      </c>
      <c r="E386" s="63" t="s">
        <v>148</v>
      </c>
      <c r="F386" s="65">
        <v>0</v>
      </c>
      <c r="G386" s="66" t="e">
        <f>SUMIF([1]!Table13[Kode Barang],TBL_STOK5[[#This Row],[Kode Material]],[1]!Table13[Jumlah])</f>
        <v>#REF!</v>
      </c>
      <c r="H386" s="66" t="e">
        <f>SUMIF([1]!Table134[Kode Barang],TBL_STOK5[[#This Row],[Kode Material]],[1]!Table134[Jumlah])</f>
        <v>#REF!</v>
      </c>
      <c r="I386" s="65" t="e">
        <f>TBL_STOK5[[#This Row],[Stok Alat Awal]]+TBL_STOK5[[#This Row],[Alat In]]-TBL_STOK5[[#This Row],[Alat Out]]</f>
        <v>#REF!</v>
      </c>
      <c r="J386" s="73"/>
      <c r="K386" s="70"/>
    </row>
    <row r="387" spans="1:11" ht="35.1" customHeight="1">
      <c r="A387" s="63" t="s">
        <v>1409</v>
      </c>
      <c r="B387" s="63" t="s">
        <v>298</v>
      </c>
      <c r="C387" s="64" t="s">
        <v>1415</v>
      </c>
      <c r="D387" s="64" t="s">
        <v>1416</v>
      </c>
      <c r="E387" s="63" t="s">
        <v>148</v>
      </c>
      <c r="F387" s="127">
        <v>20</v>
      </c>
      <c r="G387" s="128" t="e">
        <f>SUMIF([1]!Table13[Kode Barang],TBL_STOK5[[#This Row],[Kode Material]],[1]!Table13[Jumlah])</f>
        <v>#REF!</v>
      </c>
      <c r="H387" s="128" t="e">
        <f>SUMIF([1]!Table134[Kode Barang],TBL_STOK5[[#This Row],[Kode Material]],[1]!Table134[Jumlah])</f>
        <v>#REF!</v>
      </c>
      <c r="I387" s="127" t="e">
        <f>TBL_STOK5[[#This Row],[Stok Alat Awal]]+TBL_STOK5[[#This Row],[Alat In]]-TBL_STOK5[[#This Row],[Alat Out]]</f>
        <v>#REF!</v>
      </c>
      <c r="J387" s="73" t="s">
        <v>1417</v>
      </c>
      <c r="K387" s="70"/>
    </row>
    <row r="388" spans="1:11" ht="35.1" customHeight="1">
      <c r="A388" s="63" t="s">
        <v>1409</v>
      </c>
      <c r="B388" s="63" t="s">
        <v>298</v>
      </c>
      <c r="C388" s="64" t="s">
        <v>1432</v>
      </c>
      <c r="D388" s="64" t="s">
        <v>1433</v>
      </c>
      <c r="E388" s="63" t="s">
        <v>148</v>
      </c>
      <c r="F388" s="65"/>
      <c r="G388" s="72" t="e">
        <f>SUMIF([1]!Table13[Kode Barang],TBL_STOK5[[#This Row],[Kode Material]],[1]!Table13[Jumlah])</f>
        <v>#REF!</v>
      </c>
      <c r="H388" s="72" t="e">
        <f>SUMIF([1]!Table134[Kode Barang],TBL_STOK5[[#This Row],[Kode Material]],[1]!Table134[Jumlah])</f>
        <v>#REF!</v>
      </c>
      <c r="I388" s="65" t="e">
        <f>TBL_STOK5[[#This Row],[Stok Alat Awal]]+TBL_STOK5[[#This Row],[Alat In]]-TBL_STOK5[[#This Row],[Alat Out]]</f>
        <v>#REF!</v>
      </c>
      <c r="J388" s="73" t="s">
        <v>174</v>
      </c>
      <c r="K388" s="70"/>
    </row>
    <row r="389" spans="1:11" ht="35.1" customHeight="1">
      <c r="A389" s="63" t="s">
        <v>1176</v>
      </c>
      <c r="B389" s="63" t="s">
        <v>298</v>
      </c>
      <c r="C389" s="64" t="s">
        <v>1264</v>
      </c>
      <c r="D389" s="64" t="s">
        <v>1265</v>
      </c>
      <c r="E389" s="90" t="s">
        <v>148</v>
      </c>
      <c r="F389" s="65"/>
      <c r="G389" s="66" t="e">
        <f>SUMIF([1]!Table13[Kode Barang],TBL_STOK5[[#This Row],[Kode Material]],[1]!Table13[Jumlah])</f>
        <v>#REF!</v>
      </c>
      <c r="H389" s="66" t="e">
        <f>SUMIF([1]!Table134[Kode Barang],TBL_STOK5[[#This Row],[Kode Material]],[1]!Table134[Jumlah])</f>
        <v>#REF!</v>
      </c>
      <c r="I389" s="65" t="e">
        <f>TBL_STOK5[[#This Row],[Stok Alat Awal]]+TBL_STOK5[[#This Row],[Alat In]]-TBL_STOK5[[#This Row],[Alat Out]]</f>
        <v>#REF!</v>
      </c>
      <c r="J389" s="73" t="s">
        <v>212</v>
      </c>
      <c r="K389" s="70"/>
    </row>
    <row r="390" spans="1:11" ht="35.1" customHeight="1">
      <c r="A390" s="63" t="s">
        <v>1409</v>
      </c>
      <c r="B390" s="63" t="s">
        <v>298</v>
      </c>
      <c r="C390" s="64" t="s">
        <v>1414</v>
      </c>
      <c r="D390" s="64" t="s">
        <v>1414</v>
      </c>
      <c r="E390" s="63" t="s">
        <v>148</v>
      </c>
      <c r="F390" s="65"/>
      <c r="G390" s="72" t="e">
        <f>SUMIF([1]!Table13[Kode Barang],TBL_STOK5[[#This Row],[Kode Material]],[1]!Table13[Jumlah])</f>
        <v>#REF!</v>
      </c>
      <c r="H390" s="72" t="e">
        <f>SUMIF([1]!Table134[Kode Barang],TBL_STOK5[[#This Row],[Kode Material]],[1]!Table134[Jumlah])</f>
        <v>#REF!</v>
      </c>
      <c r="I390" s="65" t="e">
        <f>TBL_STOK5[[#This Row],[Stok Alat Awal]]+TBL_STOK5[[#This Row],[Alat In]]-TBL_STOK5[[#This Row],[Alat Out]]</f>
        <v>#REF!</v>
      </c>
      <c r="J390" s="73" t="s">
        <v>174</v>
      </c>
      <c r="K390" s="70"/>
    </row>
    <row r="391" spans="1:11" ht="35.1" customHeight="1">
      <c r="A391" s="63" t="s">
        <v>1409</v>
      </c>
      <c r="B391" s="63" t="s">
        <v>298</v>
      </c>
      <c r="C391" s="64" t="s">
        <v>1451</v>
      </c>
      <c r="D391" s="64" t="s">
        <v>1452</v>
      </c>
      <c r="E391" s="63" t="s">
        <v>148</v>
      </c>
      <c r="F391" s="65"/>
      <c r="G391" s="66" t="e">
        <f>SUMIF([1]!Table13[Kode Barang],TBL_STOK5[[#This Row],[Kode Material]],[1]!Table13[Jumlah])</f>
        <v>#REF!</v>
      </c>
      <c r="H391" s="66" t="e">
        <f>SUMIF([1]!Table134[Kode Barang],TBL_STOK5[[#This Row],[Kode Material]],[1]!Table134[Jumlah])</f>
        <v>#REF!</v>
      </c>
      <c r="I391" s="65" t="e">
        <f>TBL_STOK5[[#This Row],[Stok Alat Awal]]+TBL_STOK5[[#This Row],[Alat In]]-TBL_STOK5[[#This Row],[Alat Out]]</f>
        <v>#REF!</v>
      </c>
      <c r="J391" s="79" t="s">
        <v>212</v>
      </c>
      <c r="K391" s="70"/>
    </row>
    <row r="392" spans="1:11" ht="35.1" customHeight="1">
      <c r="A392" s="63" t="s">
        <v>1409</v>
      </c>
      <c r="B392" s="63" t="s">
        <v>298</v>
      </c>
      <c r="C392" s="64" t="s">
        <v>1453</v>
      </c>
      <c r="D392" s="64" t="s">
        <v>1454</v>
      </c>
      <c r="E392" s="63" t="s">
        <v>148</v>
      </c>
      <c r="F392" s="65"/>
      <c r="G392" s="66" t="e">
        <f>SUMIF([1]!Table13[Kode Barang],TBL_STOK5[[#This Row],[Kode Material]],[1]!Table13[Jumlah])</f>
        <v>#REF!</v>
      </c>
      <c r="H392" s="66" t="e">
        <f>SUMIF([1]!Table134[Kode Barang],TBL_STOK5[[#This Row],[Kode Material]],[1]!Table134[Jumlah])</f>
        <v>#REF!</v>
      </c>
      <c r="I392" s="65" t="e">
        <f>TBL_STOK5[[#This Row],[Stok Alat Awal]]+TBL_STOK5[[#This Row],[Alat In]]-TBL_STOK5[[#This Row],[Alat Out]]</f>
        <v>#REF!</v>
      </c>
      <c r="J392" s="79" t="s">
        <v>212</v>
      </c>
      <c r="K392" s="70"/>
    </row>
    <row r="393" spans="1:11" ht="35.1" customHeight="1">
      <c r="A393" s="63" t="s">
        <v>1464</v>
      </c>
      <c r="B393" s="63" t="s">
        <v>298</v>
      </c>
      <c r="C393" s="64" t="s">
        <v>1511</v>
      </c>
      <c r="D393" s="64" t="s">
        <v>1512</v>
      </c>
      <c r="E393" s="63" t="s">
        <v>148</v>
      </c>
      <c r="F393" s="65"/>
      <c r="G393" s="72" t="e">
        <f>SUMIF([1]!Table13[Kode Barang],TBL_STOK5[[#This Row],[Kode Material]],[1]!Table13[Jumlah])</f>
        <v>#REF!</v>
      </c>
      <c r="H393" s="72" t="e">
        <f>SUMIF([1]!Table134[Kode Barang],TBL_STOK5[[#This Row],[Kode Material]],[1]!Table134[Jumlah])</f>
        <v>#REF!</v>
      </c>
      <c r="I393" s="65" t="e">
        <f>TBL_STOK5[[#This Row],[Stok Alat Awal]]+TBL_STOK5[[#This Row],[Alat In]]-TBL_STOK5[[#This Row],[Alat Out]]</f>
        <v>#REF!</v>
      </c>
      <c r="J393" s="73" t="s">
        <v>174</v>
      </c>
      <c r="K393" s="70"/>
    </row>
    <row r="394" spans="1:11" ht="35.1" customHeight="1">
      <c r="A394" s="63" t="s">
        <v>1464</v>
      </c>
      <c r="B394" s="63" t="s">
        <v>298</v>
      </c>
      <c r="C394" s="64" t="s">
        <v>1572</v>
      </c>
      <c r="D394" s="64" t="s">
        <v>1573</v>
      </c>
      <c r="E394" s="63" t="s">
        <v>761</v>
      </c>
      <c r="F394" s="65">
        <v>7</v>
      </c>
      <c r="G394" s="72" t="e">
        <f>SUMIF([1]!Table13[Kode Barang],TBL_STOK5[[#This Row],[Kode Material]],[1]!Table13[Jumlah])</f>
        <v>#REF!</v>
      </c>
      <c r="H394" s="72" t="e">
        <f>SUMIF([1]!Table134[Kode Barang],TBL_STOK5[[#This Row],[Kode Material]],[1]!Table134[Jumlah])</f>
        <v>#REF!</v>
      </c>
      <c r="I394" s="65" t="e">
        <f>TBL_STOK5[[#This Row],[Stok Alat Awal]]+TBL_STOK5[[#This Row],[Alat In]]-TBL_STOK5[[#This Row],[Alat Out]]</f>
        <v>#REF!</v>
      </c>
      <c r="J394" s="73" t="s">
        <v>604</v>
      </c>
      <c r="K394" s="70"/>
    </row>
    <row r="395" spans="1:11" ht="35.1" customHeight="1">
      <c r="A395" s="63" t="s">
        <v>1464</v>
      </c>
      <c r="B395" s="63" t="s">
        <v>298</v>
      </c>
      <c r="C395" s="64" t="s">
        <v>1570</v>
      </c>
      <c r="D395" s="64" t="s">
        <v>1571</v>
      </c>
      <c r="E395" s="63" t="s">
        <v>761</v>
      </c>
      <c r="F395" s="65">
        <v>2</v>
      </c>
      <c r="G395" s="72" t="e">
        <f>SUMIF([1]!Table13[Kode Barang],TBL_STOK5[[#This Row],[Kode Material]],[1]!Table13[Jumlah])</f>
        <v>#REF!</v>
      </c>
      <c r="H395" s="72" t="e">
        <f>SUMIF([1]!Table134[Kode Barang],TBL_STOK5[[#This Row],[Kode Material]],[1]!Table134[Jumlah])</f>
        <v>#REF!</v>
      </c>
      <c r="I395" s="65" t="e">
        <f>TBL_STOK5[[#This Row],[Stok Alat Awal]]+TBL_STOK5[[#This Row],[Alat In]]-TBL_STOK5[[#This Row],[Alat Out]]</f>
        <v>#REF!</v>
      </c>
      <c r="J395" s="73" t="s">
        <v>604</v>
      </c>
      <c r="K395" s="70"/>
    </row>
    <row r="396" spans="1:11" ht="35.1" customHeight="1">
      <c r="A396" s="63" t="s">
        <v>1119</v>
      </c>
      <c r="B396" s="63" t="s">
        <v>298</v>
      </c>
      <c r="C396" s="64" t="s">
        <v>1139</v>
      </c>
      <c r="D396" s="64" t="s">
        <v>1140</v>
      </c>
      <c r="E396" s="87" t="s">
        <v>246</v>
      </c>
      <c r="F396" s="65"/>
      <c r="G396" s="72" t="e">
        <f>SUMIF([1]!Table13[Kode Barang],TBL_STOK5[[#This Row],[Kode Material]],[1]!Table13[Jumlah])</f>
        <v>#REF!</v>
      </c>
      <c r="H396" s="72" t="e">
        <f>SUMIF([1]!Table134[Kode Barang],TBL_STOK5[[#This Row],[Kode Material]],[1]!Table134[Jumlah])</f>
        <v>#REF!</v>
      </c>
      <c r="I396" s="65" t="e">
        <f>TBL_STOK5[[#This Row],[Stok Alat Awal]]+TBL_STOK5[[#This Row],[Alat In]]-TBL_STOK5[[#This Row],[Alat Out]]</f>
        <v>#REF!</v>
      </c>
      <c r="J396" s="73" t="s">
        <v>328</v>
      </c>
      <c r="K396" s="70"/>
    </row>
    <row r="397" spans="1:11" ht="35.1" customHeight="1">
      <c r="A397" s="63" t="s">
        <v>900</v>
      </c>
      <c r="B397" s="63" t="s">
        <v>298</v>
      </c>
      <c r="C397" s="64" t="s">
        <v>1031</v>
      </c>
      <c r="D397" s="64" t="s">
        <v>1032</v>
      </c>
      <c r="E397" s="63" t="s">
        <v>148</v>
      </c>
      <c r="F397" s="65">
        <v>0</v>
      </c>
      <c r="G397" s="66" t="e">
        <f>SUMIF([1]!Table13[Kode Barang],TBL_STOK5[[#This Row],[Kode Material]],[1]!Table13[Jumlah])</f>
        <v>#REF!</v>
      </c>
      <c r="H397" s="66" t="e">
        <f>SUMIF([1]!Table134[Kode Barang],TBL_STOK5[[#This Row],[Kode Material]],[1]!Table134[Jumlah])</f>
        <v>#REF!</v>
      </c>
      <c r="I397" s="65" t="e">
        <f>TBL_STOK5[[#This Row],[Stok Alat Awal]]+TBL_STOK5[[#This Row],[Alat In]]-TBL_STOK5[[#This Row],[Alat Out]]</f>
        <v>#REF!</v>
      </c>
      <c r="J397" s="73" t="s">
        <v>1033</v>
      </c>
      <c r="K397" s="70"/>
    </row>
    <row r="398" spans="1:11" ht="35.1" customHeight="1">
      <c r="A398" s="63" t="s">
        <v>900</v>
      </c>
      <c r="B398" s="63" t="s">
        <v>298</v>
      </c>
      <c r="C398" s="64" t="s">
        <v>1056</v>
      </c>
      <c r="D398" s="64" t="s">
        <v>1057</v>
      </c>
      <c r="E398" s="63" t="s">
        <v>148</v>
      </c>
      <c r="F398" s="65">
        <v>0</v>
      </c>
      <c r="G398" s="66" t="e">
        <f>SUMIF([1]!Table13[Kode Barang],TBL_STOK5[[#This Row],[Kode Material]],[1]!Table13[Jumlah])</f>
        <v>#REF!</v>
      </c>
      <c r="H398" s="66" t="e">
        <f>SUMIF([1]!Table134[Kode Barang],TBL_STOK5[[#This Row],[Kode Material]],[1]!Table134[Jumlah])</f>
        <v>#REF!</v>
      </c>
      <c r="I398" s="65" t="e">
        <f>TBL_STOK5[[#This Row],[Stok Alat Awal]]+TBL_STOK5[[#This Row],[Alat In]]-TBL_STOK5[[#This Row],[Alat Out]]</f>
        <v>#REF!</v>
      </c>
      <c r="J398" s="73" t="s">
        <v>212</v>
      </c>
      <c r="K398" s="86"/>
    </row>
    <row r="399" spans="1:11" ht="35.1" customHeight="1">
      <c r="A399" s="63" t="s">
        <v>900</v>
      </c>
      <c r="B399" s="63" t="s">
        <v>298</v>
      </c>
      <c r="C399" s="64" t="s">
        <v>1034</v>
      </c>
      <c r="D399" s="64" t="s">
        <v>1035</v>
      </c>
      <c r="E399" s="63" t="s">
        <v>148</v>
      </c>
      <c r="F399" s="65">
        <v>0</v>
      </c>
      <c r="G399" s="66" t="e">
        <f>SUMIF([1]!Table13[Kode Barang],TBL_STOK5[[#This Row],[Kode Material]],[1]!Table13[Jumlah])</f>
        <v>#REF!</v>
      </c>
      <c r="H399" s="66" t="e">
        <f>SUMIF([1]!Table134[Kode Barang],TBL_STOK5[[#This Row],[Kode Material]],[1]!Table134[Jumlah])</f>
        <v>#REF!</v>
      </c>
      <c r="I399" s="65" t="e">
        <f>TBL_STOK5[[#This Row],[Stok Alat Awal]]+TBL_STOK5[[#This Row],[Alat In]]-TBL_STOK5[[#This Row],[Alat Out]]</f>
        <v>#REF!</v>
      </c>
      <c r="J399" s="73" t="s">
        <v>1033</v>
      </c>
      <c r="K399" s="86"/>
    </row>
    <row r="400" spans="1:11" ht="34.5" customHeight="1">
      <c r="A400" s="63" t="s">
        <v>900</v>
      </c>
      <c r="B400" s="63" t="s">
        <v>298</v>
      </c>
      <c r="C400" s="64" t="s">
        <v>1036</v>
      </c>
      <c r="D400" s="64" t="s">
        <v>1037</v>
      </c>
      <c r="E400" s="63" t="s">
        <v>148</v>
      </c>
      <c r="F400" s="65">
        <v>0</v>
      </c>
      <c r="G400" s="66" t="e">
        <f>SUMIF([1]!Table13[Kode Barang],TBL_STOK5[[#This Row],[Kode Material]],[1]!Table13[Jumlah])</f>
        <v>#REF!</v>
      </c>
      <c r="H400" s="66" t="e">
        <f>SUMIF([1]!Table134[Kode Barang],TBL_STOK5[[#This Row],[Kode Material]],[1]!Table134[Jumlah])</f>
        <v>#REF!</v>
      </c>
      <c r="I400" s="65" t="e">
        <f>TBL_STOK5[[#This Row],[Stok Alat Awal]]+TBL_STOK5[[#This Row],[Alat In]]-TBL_STOK5[[#This Row],[Alat Out]]</f>
        <v>#REF!</v>
      </c>
      <c r="J400" s="73" t="s">
        <v>1033</v>
      </c>
      <c r="K400" s="86"/>
    </row>
    <row r="401" spans="1:11" ht="34.5" customHeight="1">
      <c r="A401" s="63" t="s">
        <v>900</v>
      </c>
      <c r="B401" s="63" t="s">
        <v>298</v>
      </c>
      <c r="C401" s="64" t="s">
        <v>1038</v>
      </c>
      <c r="D401" s="64" t="s">
        <v>1039</v>
      </c>
      <c r="E401" s="63" t="s">
        <v>148</v>
      </c>
      <c r="F401" s="65">
        <v>0</v>
      </c>
      <c r="G401" s="72" t="e">
        <f>SUMIF([1]!Table13[Kode Barang],TBL_STOK5[[#This Row],[Kode Material]],[1]!Table13[Jumlah])</f>
        <v>#REF!</v>
      </c>
      <c r="H401" s="72" t="e">
        <f>SUMIF([1]!Table134[Kode Barang],TBL_STOK5[[#This Row],[Kode Material]],[1]!Table134[Jumlah])</f>
        <v>#REF!</v>
      </c>
      <c r="I401" s="65" t="e">
        <f>TBL_STOK5[[#This Row],[Stok Alat Awal]]+TBL_STOK5[[#This Row],[Alat In]]-TBL_STOK5[[#This Row],[Alat Out]]</f>
        <v>#REF!</v>
      </c>
      <c r="J401" s="73" t="s">
        <v>239</v>
      </c>
      <c r="K401" s="70"/>
    </row>
    <row r="402" spans="1:11" ht="34.5" customHeight="1">
      <c r="A402" s="63" t="s">
        <v>900</v>
      </c>
      <c r="B402" s="63" t="s">
        <v>298</v>
      </c>
      <c r="C402" s="64" t="s">
        <v>1040</v>
      </c>
      <c r="D402" s="64" t="s">
        <v>1041</v>
      </c>
      <c r="E402" s="63" t="s">
        <v>148</v>
      </c>
      <c r="F402" s="65">
        <v>0</v>
      </c>
      <c r="G402" s="72" t="e">
        <f>SUMIF([1]!Table13[Kode Barang],TBL_STOK5[[#This Row],[Kode Material]],[1]!Table13[Jumlah])</f>
        <v>#REF!</v>
      </c>
      <c r="H402" s="72" t="e">
        <f>SUMIF([1]!Table134[Kode Barang],TBL_STOK5[[#This Row],[Kode Material]],[1]!Table134[Jumlah])</f>
        <v>#REF!</v>
      </c>
      <c r="I402" s="65" t="e">
        <f>TBL_STOK5[[#This Row],[Stok Alat Awal]]+TBL_STOK5[[#This Row],[Alat In]]-TBL_STOK5[[#This Row],[Alat Out]]</f>
        <v>#REF!</v>
      </c>
      <c r="J402" s="73" t="s">
        <v>239</v>
      </c>
      <c r="K402" s="70"/>
    </row>
    <row r="403" spans="1:11" ht="34.5" customHeight="1">
      <c r="A403" s="63" t="s">
        <v>900</v>
      </c>
      <c r="B403" s="63" t="s">
        <v>298</v>
      </c>
      <c r="C403" s="64" t="s">
        <v>1042</v>
      </c>
      <c r="D403" s="64" t="s">
        <v>1043</v>
      </c>
      <c r="E403" s="63" t="s">
        <v>148</v>
      </c>
      <c r="F403" s="65">
        <v>0</v>
      </c>
      <c r="G403" s="72" t="e">
        <f>SUMIF([1]!Table13[Kode Barang],TBL_STOK5[[#This Row],[Kode Material]],[1]!Table13[Jumlah])</f>
        <v>#REF!</v>
      </c>
      <c r="H403" s="72" t="e">
        <f>SUMIF([1]!Table134[Kode Barang],TBL_STOK5[[#This Row],[Kode Material]],[1]!Table134[Jumlah])</f>
        <v>#REF!</v>
      </c>
      <c r="I403" s="65" t="e">
        <f>TBL_STOK5[[#This Row],[Stok Alat Awal]]+TBL_STOK5[[#This Row],[Alat In]]-TBL_STOK5[[#This Row],[Alat Out]]</f>
        <v>#REF!</v>
      </c>
      <c r="J403" s="73" t="s">
        <v>239</v>
      </c>
      <c r="K403" s="70"/>
    </row>
    <row r="404" spans="1:11" ht="34.5" customHeight="1">
      <c r="A404" s="63" t="s">
        <v>900</v>
      </c>
      <c r="B404" s="63" t="s">
        <v>298</v>
      </c>
      <c r="C404" s="64" t="s">
        <v>1044</v>
      </c>
      <c r="D404" s="64" t="s">
        <v>1045</v>
      </c>
      <c r="E404" s="63" t="s">
        <v>148</v>
      </c>
      <c r="F404" s="65">
        <v>0</v>
      </c>
      <c r="G404" s="72" t="e">
        <f>SUMIF([1]!Table13[Kode Barang],TBL_STOK5[[#This Row],[Kode Material]],[1]!Table13[Jumlah])</f>
        <v>#REF!</v>
      </c>
      <c r="H404" s="72" t="e">
        <f>SUMIF([1]!Table134[Kode Barang],TBL_STOK5[[#This Row],[Kode Material]],[1]!Table134[Jumlah])</f>
        <v>#REF!</v>
      </c>
      <c r="I404" s="65" t="e">
        <f>TBL_STOK5[[#This Row],[Stok Alat Awal]]+TBL_STOK5[[#This Row],[Alat In]]-TBL_STOK5[[#This Row],[Alat Out]]</f>
        <v>#REF!</v>
      </c>
      <c r="J404" s="73" t="s">
        <v>239</v>
      </c>
      <c r="K404" s="70"/>
    </row>
    <row r="405" spans="1:11" ht="34.5" customHeight="1">
      <c r="A405" s="63" t="s">
        <v>900</v>
      </c>
      <c r="B405" s="63" t="s">
        <v>298</v>
      </c>
      <c r="C405" s="64" t="s">
        <v>1046</v>
      </c>
      <c r="D405" s="64" t="s">
        <v>1047</v>
      </c>
      <c r="E405" s="63" t="s">
        <v>148</v>
      </c>
      <c r="F405" s="65">
        <v>0</v>
      </c>
      <c r="G405" s="72" t="e">
        <f>SUMIF([1]!Table13[Kode Barang],TBL_STOK5[[#This Row],[Kode Material]],[1]!Table13[Jumlah])</f>
        <v>#REF!</v>
      </c>
      <c r="H405" s="72" t="e">
        <f>SUMIF([1]!Table134[Kode Barang],TBL_STOK5[[#This Row],[Kode Material]],[1]!Table134[Jumlah])</f>
        <v>#REF!</v>
      </c>
      <c r="I405" s="65" t="e">
        <f>TBL_STOK5[[#This Row],[Stok Alat Awal]]+TBL_STOK5[[#This Row],[Alat In]]-TBL_STOK5[[#This Row],[Alat Out]]</f>
        <v>#REF!</v>
      </c>
      <c r="J405" s="73" t="s">
        <v>239</v>
      </c>
      <c r="K405" s="70"/>
    </row>
    <row r="406" spans="1:11" ht="34.5" customHeight="1">
      <c r="A406" s="63" t="s">
        <v>900</v>
      </c>
      <c r="B406" s="63" t="s">
        <v>298</v>
      </c>
      <c r="C406" s="64" t="s">
        <v>1048</v>
      </c>
      <c r="D406" s="64" t="s">
        <v>1049</v>
      </c>
      <c r="E406" s="63" t="s">
        <v>148</v>
      </c>
      <c r="F406" s="65">
        <v>0</v>
      </c>
      <c r="G406" s="72" t="e">
        <f>SUMIF([1]!Table13[Kode Barang],TBL_STOK5[[#This Row],[Kode Material]],[1]!Table13[Jumlah])</f>
        <v>#REF!</v>
      </c>
      <c r="H406" s="72" t="e">
        <f>SUMIF([1]!Table134[Kode Barang],TBL_STOK5[[#This Row],[Kode Material]],[1]!Table134[Jumlah])</f>
        <v>#REF!</v>
      </c>
      <c r="I406" s="65" t="e">
        <f>TBL_STOK5[[#This Row],[Stok Alat Awal]]+TBL_STOK5[[#This Row],[Alat In]]-TBL_STOK5[[#This Row],[Alat Out]]</f>
        <v>#REF!</v>
      </c>
      <c r="J406" s="73" t="s">
        <v>239</v>
      </c>
      <c r="K406" s="70"/>
    </row>
    <row r="407" spans="1:11" ht="34.5" customHeight="1">
      <c r="A407" s="63" t="s">
        <v>900</v>
      </c>
      <c r="B407" s="63" t="s">
        <v>298</v>
      </c>
      <c r="C407" s="64" t="s">
        <v>1050</v>
      </c>
      <c r="D407" s="64" t="s">
        <v>1051</v>
      </c>
      <c r="E407" s="63" t="s">
        <v>148</v>
      </c>
      <c r="F407" s="65">
        <v>0</v>
      </c>
      <c r="G407" s="72" t="e">
        <f>SUMIF([1]!Table13[Kode Barang],TBL_STOK5[[#This Row],[Kode Material]],[1]!Table13[Jumlah])</f>
        <v>#REF!</v>
      </c>
      <c r="H407" s="72" t="e">
        <f>SUMIF([1]!Table134[Kode Barang],TBL_STOK5[[#This Row],[Kode Material]],[1]!Table134[Jumlah])</f>
        <v>#REF!</v>
      </c>
      <c r="I407" s="65" t="e">
        <f>TBL_STOK5[[#This Row],[Stok Alat Awal]]+TBL_STOK5[[#This Row],[Alat In]]-TBL_STOK5[[#This Row],[Alat Out]]</f>
        <v>#REF!</v>
      </c>
      <c r="J407" s="73" t="s">
        <v>239</v>
      </c>
      <c r="K407" s="70"/>
    </row>
    <row r="408" spans="1:11" ht="34.5" customHeight="1">
      <c r="A408" s="63" t="s">
        <v>900</v>
      </c>
      <c r="B408" s="63" t="s">
        <v>298</v>
      </c>
      <c r="C408" s="64" t="s">
        <v>994</v>
      </c>
      <c r="D408" s="64" t="s">
        <v>995</v>
      </c>
      <c r="E408" s="63" t="s">
        <v>148</v>
      </c>
      <c r="F408" s="65">
        <v>0</v>
      </c>
      <c r="G408" s="72" t="e">
        <f>SUMIF([1]!Table13[Kode Barang],TBL_STOK5[[#This Row],[Kode Material]],[1]!Table13[Jumlah])</f>
        <v>#REF!</v>
      </c>
      <c r="H408" s="72" t="e">
        <f>SUMIF([1]!Table134[Kode Barang],TBL_STOK5[[#This Row],[Kode Material]],[1]!Table134[Jumlah])</f>
        <v>#REF!</v>
      </c>
      <c r="I408" s="65" t="e">
        <f>TBL_STOK5[[#This Row],[Stok Alat Awal]]+TBL_STOK5[[#This Row],[Alat In]]-TBL_STOK5[[#This Row],[Alat Out]]</f>
        <v>#REF!</v>
      </c>
      <c r="J408" s="73" t="s">
        <v>171</v>
      </c>
      <c r="K408" s="70"/>
    </row>
    <row r="409" spans="1:11" ht="34.5" customHeight="1">
      <c r="A409" s="63" t="s">
        <v>900</v>
      </c>
      <c r="B409" s="63" t="s">
        <v>298</v>
      </c>
      <c r="C409" s="64" t="s">
        <v>998</v>
      </c>
      <c r="D409" s="64" t="s">
        <v>999</v>
      </c>
      <c r="E409" s="63" t="s">
        <v>148</v>
      </c>
      <c r="F409" s="65">
        <v>0</v>
      </c>
      <c r="G409" s="72" t="e">
        <f>SUMIF([1]!Table13[Kode Barang],TBL_STOK5[[#This Row],[Kode Material]],[1]!Table13[Jumlah])</f>
        <v>#REF!</v>
      </c>
      <c r="H409" s="72" t="e">
        <f>SUMIF([1]!Table134[Kode Barang],TBL_STOK5[[#This Row],[Kode Material]],[1]!Table134[Jumlah])</f>
        <v>#REF!</v>
      </c>
      <c r="I409" s="65" t="e">
        <f>TBL_STOK5[[#This Row],[Stok Alat Awal]]+TBL_STOK5[[#This Row],[Alat In]]-TBL_STOK5[[#This Row],[Alat Out]]</f>
        <v>#REF!</v>
      </c>
      <c r="J409" s="73" t="s">
        <v>171</v>
      </c>
      <c r="K409" s="70" t="s">
        <v>1000</v>
      </c>
    </row>
    <row r="410" spans="1:11" ht="35.1" customHeight="1">
      <c r="A410" s="63" t="s">
        <v>900</v>
      </c>
      <c r="B410" s="63" t="s">
        <v>298</v>
      </c>
      <c r="C410" s="64" t="s">
        <v>1001</v>
      </c>
      <c r="D410" s="64" t="s">
        <v>1002</v>
      </c>
      <c r="E410" s="63" t="s">
        <v>148</v>
      </c>
      <c r="F410" s="65">
        <v>0</v>
      </c>
      <c r="G410" s="66" t="e">
        <f>SUMIF([1]!Table13[Kode Barang],TBL_STOK5[[#This Row],[Kode Material]],[1]!Table13[Jumlah])</f>
        <v>#REF!</v>
      </c>
      <c r="H410" s="66" t="e">
        <f>SUMIF([1]!Table134[Kode Barang],TBL_STOK5[[#This Row],[Kode Material]],[1]!Table134[Jumlah])</f>
        <v>#REF!</v>
      </c>
      <c r="I410" s="65" t="e">
        <f>TBL_STOK5[[#This Row],[Stok Alat Awal]]+TBL_STOK5[[#This Row],[Alat In]]-TBL_STOK5[[#This Row],[Alat Out]]</f>
        <v>#REF!</v>
      </c>
      <c r="J410" s="73"/>
      <c r="K410" s="70"/>
    </row>
    <row r="411" spans="1:11" ht="35.1" customHeight="1">
      <c r="A411" s="63" t="s">
        <v>900</v>
      </c>
      <c r="B411" s="63" t="s">
        <v>298</v>
      </c>
      <c r="C411" s="64" t="s">
        <v>990</v>
      </c>
      <c r="D411" s="64" t="s">
        <v>991</v>
      </c>
      <c r="E411" s="63" t="s">
        <v>977</v>
      </c>
      <c r="F411" s="65">
        <v>0</v>
      </c>
      <c r="G411" s="72" t="e">
        <f>SUMIF([1]!Table13[Kode Barang],TBL_STOK5[[#This Row],[Kode Material]],[1]!Table13[Jumlah])</f>
        <v>#REF!</v>
      </c>
      <c r="H411" s="72" t="e">
        <f>SUMIF([1]!Table134[Kode Barang],TBL_STOK5[[#This Row],[Kode Material]],[1]!Table134[Jumlah])</f>
        <v>#REF!</v>
      </c>
      <c r="I411" s="65" t="e">
        <f>TBL_STOK5[[#This Row],[Stok Alat Awal]]+TBL_STOK5[[#This Row],[Alat In]]-TBL_STOK5[[#This Row],[Alat Out]]</f>
        <v>#REF!</v>
      </c>
      <c r="J411" s="73" t="s">
        <v>171</v>
      </c>
      <c r="K411" s="70"/>
    </row>
    <row r="412" spans="1:11" ht="35.1" customHeight="1">
      <c r="A412" s="63" t="s">
        <v>900</v>
      </c>
      <c r="B412" s="63" t="s">
        <v>298</v>
      </c>
      <c r="C412" s="64" t="s">
        <v>992</v>
      </c>
      <c r="D412" s="64" t="s">
        <v>993</v>
      </c>
      <c r="E412" s="63" t="s">
        <v>977</v>
      </c>
      <c r="F412" s="65">
        <v>0</v>
      </c>
      <c r="G412" s="72" t="e">
        <f>SUMIF([1]!Table13[Kode Barang],TBL_STOK5[[#This Row],[Kode Material]],[1]!Table13[Jumlah])</f>
        <v>#REF!</v>
      </c>
      <c r="H412" s="72" t="e">
        <f>SUMIF([1]!Table134[Kode Barang],TBL_STOK5[[#This Row],[Kode Material]],[1]!Table134[Jumlah])</f>
        <v>#REF!</v>
      </c>
      <c r="I412" s="65" t="e">
        <f>TBL_STOK5[[#This Row],[Stok Alat Awal]]+TBL_STOK5[[#This Row],[Alat In]]-TBL_STOK5[[#This Row],[Alat Out]]</f>
        <v>#REF!</v>
      </c>
      <c r="J412" s="73" t="s">
        <v>171</v>
      </c>
      <c r="K412" s="70"/>
    </row>
    <row r="413" spans="1:11" ht="35.1" customHeight="1">
      <c r="A413" s="63" t="s">
        <v>900</v>
      </c>
      <c r="B413" s="63" t="s">
        <v>298</v>
      </c>
      <c r="C413" s="64" t="s">
        <v>1054</v>
      </c>
      <c r="D413" s="64" t="s">
        <v>1055</v>
      </c>
      <c r="E413" s="63" t="s">
        <v>148</v>
      </c>
      <c r="F413" s="65">
        <v>0</v>
      </c>
      <c r="G413" s="66" t="e">
        <f>SUMIF([1]!Table13[Kode Barang],TBL_STOK5[[#This Row],[Kode Material]],[1]!Table13[Jumlah])</f>
        <v>#REF!</v>
      </c>
      <c r="H413" s="66" t="e">
        <f>SUMIF([1]!Table134[Kode Barang],TBL_STOK5[[#This Row],[Kode Material]],[1]!Table134[Jumlah])</f>
        <v>#REF!</v>
      </c>
      <c r="I413" s="65" t="e">
        <f>TBL_STOK5[[#This Row],[Stok Alat Awal]]+TBL_STOK5[[#This Row],[Alat In]]-TBL_STOK5[[#This Row],[Alat Out]]</f>
        <v>#REF!</v>
      </c>
      <c r="J413" s="73" t="s">
        <v>212</v>
      </c>
      <c r="K413" s="70"/>
    </row>
    <row r="414" spans="1:11" ht="35.1" customHeight="1">
      <c r="A414" s="63" t="s">
        <v>900</v>
      </c>
      <c r="B414" s="63" t="s">
        <v>298</v>
      </c>
      <c r="C414" s="64" t="s">
        <v>996</v>
      </c>
      <c r="D414" s="64" t="s">
        <v>997</v>
      </c>
      <c r="E414" s="63" t="s">
        <v>148</v>
      </c>
      <c r="F414" s="65">
        <v>0</v>
      </c>
      <c r="G414" s="72" t="e">
        <f>SUMIF([1]!Table13[Kode Barang],TBL_STOK5[[#This Row],[Kode Material]],[1]!Table13[Jumlah])</f>
        <v>#REF!</v>
      </c>
      <c r="H414" s="72" t="e">
        <f>SUMIF([1]!Table134[Kode Barang],TBL_STOK5[[#This Row],[Kode Material]],[1]!Table134[Jumlah])</f>
        <v>#REF!</v>
      </c>
      <c r="I414" s="65" t="e">
        <f>TBL_STOK5[[#This Row],[Stok Alat Awal]]+TBL_STOK5[[#This Row],[Alat In]]-TBL_STOK5[[#This Row],[Alat Out]]</f>
        <v>#REF!</v>
      </c>
      <c r="J414" s="73" t="s">
        <v>239</v>
      </c>
      <c r="K414" s="70"/>
    </row>
    <row r="415" spans="1:11" ht="35.1" customHeight="1">
      <c r="A415" s="63" t="s">
        <v>900</v>
      </c>
      <c r="B415" s="63" t="s">
        <v>298</v>
      </c>
      <c r="C415" s="64" t="s">
        <v>1052</v>
      </c>
      <c r="D415" s="64" t="s">
        <v>1053</v>
      </c>
      <c r="E415" s="63" t="s">
        <v>148</v>
      </c>
      <c r="F415" s="65">
        <v>0</v>
      </c>
      <c r="G415" s="66" t="e">
        <f>SUMIF([1]!Table13[Kode Barang],TBL_STOK5[[#This Row],[Kode Material]],[1]!Table13[Jumlah])</f>
        <v>#REF!</v>
      </c>
      <c r="H415" s="66" t="e">
        <f>SUMIF([1]!Table134[Kode Barang],TBL_STOK5[[#This Row],[Kode Material]],[1]!Table134[Jumlah])</f>
        <v>#REF!</v>
      </c>
      <c r="I415" s="65" t="e">
        <f>TBL_STOK5[[#This Row],[Stok Alat Awal]]+TBL_STOK5[[#This Row],[Alat In]]-TBL_STOK5[[#This Row],[Alat Out]]</f>
        <v>#REF!</v>
      </c>
      <c r="J415" s="73" t="s">
        <v>174</v>
      </c>
      <c r="K415" s="70"/>
    </row>
    <row r="416" spans="1:11" ht="35.1" customHeight="1">
      <c r="A416" s="63" t="s">
        <v>900</v>
      </c>
      <c r="B416" s="63" t="s">
        <v>298</v>
      </c>
      <c r="C416" s="64" t="s">
        <v>1004</v>
      </c>
      <c r="D416" s="64" t="s">
        <v>1005</v>
      </c>
      <c r="E416" s="63" t="s">
        <v>148</v>
      </c>
      <c r="F416" s="65">
        <v>0</v>
      </c>
      <c r="G416" s="72" t="e">
        <f>SUMIF([1]!Table13[Kode Barang],TBL_STOK5[[#This Row],[Kode Material]],[1]!Table13[Jumlah])</f>
        <v>#REF!</v>
      </c>
      <c r="H416" s="72" t="e">
        <f>SUMIF([1]!Table134[Kode Barang],TBL_STOK5[[#This Row],[Kode Material]],[1]!Table134[Jumlah])</f>
        <v>#REF!</v>
      </c>
      <c r="I416" s="65" t="e">
        <f>TBL_STOK5[[#This Row],[Stok Alat Awal]]+TBL_STOK5[[#This Row],[Alat In]]-TBL_STOK5[[#This Row],[Alat Out]]</f>
        <v>#REF!</v>
      </c>
      <c r="J416" s="73" t="s">
        <v>239</v>
      </c>
      <c r="K416" s="70"/>
    </row>
    <row r="417" spans="1:11" ht="35.1" customHeight="1">
      <c r="A417" s="63" t="s">
        <v>900</v>
      </c>
      <c r="B417" s="63" t="s">
        <v>298</v>
      </c>
      <c r="C417" s="64" t="s">
        <v>1024</v>
      </c>
      <c r="D417" s="64" t="s">
        <v>1025</v>
      </c>
      <c r="E417" s="63" t="s">
        <v>148</v>
      </c>
      <c r="F417" s="65">
        <v>4</v>
      </c>
      <c r="G417" s="66" t="e">
        <f>SUMIF([1]!Table13[Kode Barang],TBL_STOK5[[#This Row],[Kode Material]],[1]!Table13[Jumlah])</f>
        <v>#REF!</v>
      </c>
      <c r="H417" s="66" t="e">
        <f>SUMIF([1]!Table134[Kode Barang],TBL_STOK5[[#This Row],[Kode Material]],[1]!Table134[Jumlah])</f>
        <v>#REF!</v>
      </c>
      <c r="I417" s="65" t="e">
        <f>TBL_STOK5[[#This Row],[Stok Alat Awal]]+TBL_STOK5[[#This Row],[Alat In]]-TBL_STOK5[[#This Row],[Alat Out]]</f>
        <v>#REF!</v>
      </c>
      <c r="J417" s="73" t="s">
        <v>380</v>
      </c>
      <c r="K417" s="70"/>
    </row>
    <row r="418" spans="1:11" ht="35.1" customHeight="1">
      <c r="A418" s="63" t="s">
        <v>900</v>
      </c>
      <c r="B418" s="63" t="s">
        <v>298</v>
      </c>
      <c r="C418" s="64" t="s">
        <v>1026</v>
      </c>
      <c r="D418" s="64" t="s">
        <v>1027</v>
      </c>
      <c r="E418" s="63" t="s">
        <v>148</v>
      </c>
      <c r="F418" s="65">
        <v>1</v>
      </c>
      <c r="G418" s="66" t="e">
        <f>SUMIF([1]!Table13[Kode Barang],TBL_STOK5[[#This Row],[Kode Material]],[1]!Table13[Jumlah])</f>
        <v>#REF!</v>
      </c>
      <c r="H418" s="66" t="e">
        <f>SUMIF([1]!Table134[Kode Barang],TBL_STOK5[[#This Row],[Kode Material]],[1]!Table134[Jumlah])</f>
        <v>#REF!</v>
      </c>
      <c r="I418" s="65" t="e">
        <f>TBL_STOK5[[#This Row],[Stok Alat Awal]]+TBL_STOK5[[#This Row],[Alat In]]-TBL_STOK5[[#This Row],[Alat Out]]</f>
        <v>#REF!</v>
      </c>
      <c r="J418" s="73" t="s">
        <v>1028</v>
      </c>
      <c r="K418" s="70"/>
    </row>
    <row r="419" spans="1:11" ht="35.1" customHeight="1">
      <c r="A419" s="63" t="s">
        <v>900</v>
      </c>
      <c r="B419" s="63" t="s">
        <v>298</v>
      </c>
      <c r="C419" s="64" t="s">
        <v>1029</v>
      </c>
      <c r="D419" s="64" t="s">
        <v>1030</v>
      </c>
      <c r="E419" s="63" t="s">
        <v>148</v>
      </c>
      <c r="F419" s="65"/>
      <c r="G419" s="66" t="e">
        <f>SUMIF([1]!Table13[Kode Barang],TBL_STOK5[[#This Row],[Kode Material]],[1]!Table13[Jumlah])</f>
        <v>#REF!</v>
      </c>
      <c r="H419" s="66" t="e">
        <f>SUMIF([1]!Table134[Kode Barang],TBL_STOK5[[#This Row],[Kode Material]],[1]!Table134[Jumlah])</f>
        <v>#REF!</v>
      </c>
      <c r="I419" s="65" t="e">
        <f>TBL_STOK5[[#This Row],[Stok Alat Awal]]+TBL_STOK5[[#This Row],[Alat In]]-TBL_STOK5[[#This Row],[Alat Out]]</f>
        <v>#REF!</v>
      </c>
      <c r="J419" s="73"/>
      <c r="K419" s="70"/>
    </row>
    <row r="420" spans="1:11" ht="36" customHeight="1">
      <c r="A420" s="63" t="s">
        <v>900</v>
      </c>
      <c r="B420" s="63" t="s">
        <v>298</v>
      </c>
      <c r="C420" s="64" t="s">
        <v>1008</v>
      </c>
      <c r="D420" s="64" t="s">
        <v>1009</v>
      </c>
      <c r="E420" s="63" t="s">
        <v>148</v>
      </c>
      <c r="F420" s="65">
        <v>0</v>
      </c>
      <c r="G420" s="72" t="e">
        <f>SUMIF([1]!Table13[Kode Barang],TBL_STOK5[[#This Row],[Kode Material]],[1]!Table13[Jumlah])</f>
        <v>#REF!</v>
      </c>
      <c r="H420" s="72" t="e">
        <f>SUMIF([1]!Table134[Kode Barang],TBL_STOK5[[#This Row],[Kode Material]],[1]!Table134[Jumlah])</f>
        <v>#REF!</v>
      </c>
      <c r="I420" s="65" t="e">
        <f>TBL_STOK5[[#This Row],[Stok Alat Awal]]+TBL_STOK5[[#This Row],[Alat In]]-TBL_STOK5[[#This Row],[Alat Out]]</f>
        <v>#REF!</v>
      </c>
      <c r="J420" s="73" t="s">
        <v>387</v>
      </c>
      <c r="K420" s="70"/>
    </row>
    <row r="421" spans="1:11" ht="35.1" customHeight="1">
      <c r="A421" s="63" t="s">
        <v>900</v>
      </c>
      <c r="B421" s="63" t="s">
        <v>298</v>
      </c>
      <c r="C421" s="64" t="s">
        <v>1006</v>
      </c>
      <c r="D421" s="64" t="s">
        <v>1007</v>
      </c>
      <c r="E421" s="63" t="s">
        <v>148</v>
      </c>
      <c r="F421" s="65">
        <v>0</v>
      </c>
      <c r="G421" s="72" t="e">
        <f>SUMIF([1]!Table13[Kode Barang],TBL_STOK5[[#This Row],[Kode Material]],[1]!Table13[Jumlah])</f>
        <v>#REF!</v>
      </c>
      <c r="H421" s="72" t="e">
        <f>SUMIF([1]!Table134[Kode Barang],TBL_STOK5[[#This Row],[Kode Material]],[1]!Table134[Jumlah])</f>
        <v>#REF!</v>
      </c>
      <c r="I421" s="65" t="e">
        <f>TBL_STOK5[[#This Row],[Stok Alat Awal]]+TBL_STOK5[[#This Row],[Alat In]]-TBL_STOK5[[#This Row],[Alat Out]]</f>
        <v>#REF!</v>
      </c>
      <c r="J421" s="73" t="s">
        <v>387</v>
      </c>
      <c r="K421" s="70"/>
    </row>
    <row r="422" spans="1:11" ht="35.1" customHeight="1">
      <c r="A422" s="63" t="s">
        <v>900</v>
      </c>
      <c r="B422" s="63" t="s">
        <v>298</v>
      </c>
      <c r="C422" s="64" t="s">
        <v>1010</v>
      </c>
      <c r="D422" s="64" t="s">
        <v>1011</v>
      </c>
      <c r="E422" s="63" t="s">
        <v>148</v>
      </c>
      <c r="F422" s="65">
        <v>0</v>
      </c>
      <c r="G422" s="72" t="e">
        <f>SUMIF([1]!Table13[Kode Barang],TBL_STOK5[[#This Row],[Kode Material]],[1]!Table13[Jumlah])</f>
        <v>#REF!</v>
      </c>
      <c r="H422" s="72" t="e">
        <f>SUMIF([1]!Table134[Kode Barang],TBL_STOK5[[#This Row],[Kode Material]],[1]!Table134[Jumlah])</f>
        <v>#REF!</v>
      </c>
      <c r="I422" s="65" t="e">
        <f>TBL_STOK5[[#This Row],[Stok Alat Awal]]+TBL_STOK5[[#This Row],[Alat In]]-TBL_STOK5[[#This Row],[Alat Out]]</f>
        <v>#REF!</v>
      </c>
      <c r="J422" s="73" t="s">
        <v>387</v>
      </c>
      <c r="K422" s="70"/>
    </row>
    <row r="423" spans="1:11" ht="35.1" customHeight="1">
      <c r="A423" s="63" t="s">
        <v>900</v>
      </c>
      <c r="B423" s="63" t="s">
        <v>298</v>
      </c>
      <c r="C423" s="64" t="s">
        <v>1012</v>
      </c>
      <c r="D423" s="64" t="s">
        <v>1013</v>
      </c>
      <c r="E423" s="63" t="s">
        <v>148</v>
      </c>
      <c r="F423" s="65">
        <v>0</v>
      </c>
      <c r="G423" s="66" t="e">
        <f>SUMIF([1]!Table13[Kode Barang],TBL_STOK5[[#This Row],[Kode Material]],[1]!Table13[Jumlah])</f>
        <v>#REF!</v>
      </c>
      <c r="H423" s="66" t="e">
        <f>SUMIF([1]!Table134[Kode Barang],TBL_STOK5[[#This Row],[Kode Material]],[1]!Table134[Jumlah])</f>
        <v>#REF!</v>
      </c>
      <c r="I423" s="65" t="e">
        <f>TBL_STOK5[[#This Row],[Stok Alat Awal]]+TBL_STOK5[[#This Row],[Alat In]]-TBL_STOK5[[#This Row],[Alat Out]]</f>
        <v>#REF!</v>
      </c>
      <c r="J423" s="73" t="s">
        <v>212</v>
      </c>
      <c r="K423" s="70"/>
    </row>
    <row r="424" spans="1:11" ht="35.1" customHeight="1">
      <c r="A424" s="63" t="s">
        <v>900</v>
      </c>
      <c r="B424" s="63" t="s">
        <v>298</v>
      </c>
      <c r="C424" s="64" t="s">
        <v>1016</v>
      </c>
      <c r="D424" s="64" t="s">
        <v>1017</v>
      </c>
      <c r="E424" s="63" t="s">
        <v>148</v>
      </c>
      <c r="F424" s="65">
        <v>3</v>
      </c>
      <c r="G424" s="72" t="e">
        <f>SUMIF([1]!Table13[Kode Barang],TBL_STOK5[[#This Row],[Kode Material]],[1]!Table13[Jumlah])</f>
        <v>#REF!</v>
      </c>
      <c r="H424" s="72" t="e">
        <f>SUMIF([1]!Table134[Kode Barang],TBL_STOK5[[#This Row],[Kode Material]],[1]!Table134[Jumlah])</f>
        <v>#REF!</v>
      </c>
      <c r="I424" s="65" t="e">
        <f>TBL_STOK5[[#This Row],[Stok Alat Awal]]+TBL_STOK5[[#This Row],[Alat In]]-TBL_STOK5[[#This Row],[Alat Out]]</f>
        <v>#REF!</v>
      </c>
      <c r="J424" s="73" t="s">
        <v>239</v>
      </c>
      <c r="K424" s="70"/>
    </row>
    <row r="425" spans="1:11" ht="35.1" customHeight="1">
      <c r="A425" s="63" t="s">
        <v>900</v>
      </c>
      <c r="B425" s="63" t="s">
        <v>298</v>
      </c>
      <c r="C425" s="64" t="s">
        <v>1018</v>
      </c>
      <c r="D425" s="64" t="s">
        <v>1019</v>
      </c>
      <c r="E425" s="63" t="s">
        <v>148</v>
      </c>
      <c r="F425" s="65">
        <v>2</v>
      </c>
      <c r="G425" s="72" t="e">
        <f>SUMIF([1]!Table13[Kode Barang],TBL_STOK5[[#This Row],[Kode Material]],[1]!Table13[Jumlah])</f>
        <v>#REF!</v>
      </c>
      <c r="H425" s="72" t="e">
        <f>SUMIF([1]!Table134[Kode Barang],TBL_STOK5[[#This Row],[Kode Material]],[1]!Table134[Jumlah])</f>
        <v>#REF!</v>
      </c>
      <c r="I425" s="65" t="e">
        <f>TBL_STOK5[[#This Row],[Stok Alat Awal]]+TBL_STOK5[[#This Row],[Alat In]]-TBL_STOK5[[#This Row],[Alat Out]]</f>
        <v>#REF!</v>
      </c>
      <c r="J425" s="73" t="s">
        <v>239</v>
      </c>
      <c r="K425" s="86"/>
    </row>
    <row r="426" spans="1:11" ht="35.1" customHeight="1">
      <c r="A426" s="63" t="s">
        <v>900</v>
      </c>
      <c r="B426" s="63" t="s">
        <v>298</v>
      </c>
      <c r="C426" s="64" t="s">
        <v>1014</v>
      </c>
      <c r="D426" s="64" t="s">
        <v>1015</v>
      </c>
      <c r="E426" s="63" t="s">
        <v>148</v>
      </c>
      <c r="F426" s="65">
        <v>0</v>
      </c>
      <c r="G426" s="66" t="e">
        <f>SUMIF([1]!Table13[Kode Barang],TBL_STOK5[[#This Row],[Kode Material]],[1]!Table13[Jumlah])</f>
        <v>#REF!</v>
      </c>
      <c r="H426" s="66" t="e">
        <f>SUMIF([1]!Table134[Kode Barang],TBL_STOK5[[#This Row],[Kode Material]],[1]!Table134[Jumlah])</f>
        <v>#REF!</v>
      </c>
      <c r="I426" s="65" t="e">
        <f>TBL_STOK5[[#This Row],[Stok Alat Awal]]+TBL_STOK5[[#This Row],[Alat In]]-TBL_STOK5[[#This Row],[Alat Out]]</f>
        <v>#REF!</v>
      </c>
      <c r="J426" s="73" t="s">
        <v>212</v>
      </c>
      <c r="K426" s="70"/>
    </row>
    <row r="427" spans="1:11" ht="35.1" customHeight="1">
      <c r="A427" s="63" t="s">
        <v>900</v>
      </c>
      <c r="B427" s="63" t="s">
        <v>298</v>
      </c>
      <c r="C427" s="64" t="s">
        <v>1020</v>
      </c>
      <c r="D427" s="64" t="s">
        <v>1021</v>
      </c>
      <c r="E427" s="63" t="s">
        <v>148</v>
      </c>
      <c r="F427" s="65">
        <v>1</v>
      </c>
      <c r="G427" s="72" t="e">
        <f>SUMIF([1]!Table13[Kode Barang],TBL_STOK5[[#This Row],[Kode Material]],[1]!Table13[Jumlah])</f>
        <v>#REF!</v>
      </c>
      <c r="H427" s="72" t="e">
        <f>SUMIF([1]!Table134[Kode Barang],TBL_STOK5[[#This Row],[Kode Material]],[1]!Table134[Jumlah])</f>
        <v>#REF!</v>
      </c>
      <c r="I427" s="65" t="e">
        <f>TBL_STOK5[[#This Row],[Stok Alat Awal]]+TBL_STOK5[[#This Row],[Alat In]]-TBL_STOK5[[#This Row],[Alat Out]]</f>
        <v>#REF!</v>
      </c>
      <c r="J427" s="73" t="s">
        <v>380</v>
      </c>
      <c r="K427" s="70"/>
    </row>
    <row r="428" spans="1:11" ht="35.1" customHeight="1">
      <c r="A428" s="63" t="s">
        <v>900</v>
      </c>
      <c r="B428" s="63" t="s">
        <v>298</v>
      </c>
      <c r="C428" s="64" t="s">
        <v>1022</v>
      </c>
      <c r="D428" s="64" t="s">
        <v>1023</v>
      </c>
      <c r="E428" s="63" t="s">
        <v>148</v>
      </c>
      <c r="F428" s="65">
        <v>4</v>
      </c>
      <c r="G428" s="72" t="e">
        <f>SUMIF([1]!Table13[Kode Barang],TBL_STOK5[[#This Row],[Kode Material]],[1]!Table13[Jumlah])</f>
        <v>#REF!</v>
      </c>
      <c r="H428" s="72" t="e">
        <f>SUMIF([1]!Table134[Kode Barang],TBL_STOK5[[#This Row],[Kode Material]],[1]!Table134[Jumlah])</f>
        <v>#REF!</v>
      </c>
      <c r="I428" s="65" t="e">
        <f>TBL_STOK5[[#This Row],[Stok Alat Awal]]+TBL_STOK5[[#This Row],[Alat In]]-TBL_STOK5[[#This Row],[Alat Out]]</f>
        <v>#REF!</v>
      </c>
      <c r="J428" s="73" t="s">
        <v>239</v>
      </c>
      <c r="K428" s="86"/>
    </row>
    <row r="429" spans="1:11" ht="35.1" customHeight="1">
      <c r="A429" s="63" t="s">
        <v>900</v>
      </c>
      <c r="B429" s="63" t="s">
        <v>298</v>
      </c>
      <c r="C429" s="64" t="s">
        <v>981</v>
      </c>
      <c r="D429" s="64" t="s">
        <v>981</v>
      </c>
      <c r="E429" s="63" t="s">
        <v>148</v>
      </c>
      <c r="F429" s="65"/>
      <c r="G429" s="66" t="e">
        <f>SUMIF([1]!Table13[Kode Barang],TBL_STOK5[[#This Row],[Kode Material]],[1]!Table13[Jumlah])</f>
        <v>#REF!</v>
      </c>
      <c r="H429" s="66" t="e">
        <f>SUMIF([1]!Table134[Kode Barang],TBL_STOK5[[#This Row],[Kode Material]],[1]!Table134[Jumlah])</f>
        <v>#REF!</v>
      </c>
      <c r="I429" s="65" t="e">
        <f>TBL_STOK5[[#This Row],[Stok Alat Awal]]+TBL_STOK5[[#This Row],[Alat In]]-TBL_STOK5[[#This Row],[Alat Out]]</f>
        <v>#REF!</v>
      </c>
      <c r="J429" s="73"/>
      <c r="K429" s="70"/>
    </row>
    <row r="430" spans="1:11" ht="33" customHeight="1">
      <c r="A430" s="63" t="s">
        <v>900</v>
      </c>
      <c r="B430" s="63" t="s">
        <v>298</v>
      </c>
      <c r="C430" s="64" t="s">
        <v>985</v>
      </c>
      <c r="D430" s="64" t="s">
        <v>985</v>
      </c>
      <c r="E430" s="63" t="s">
        <v>148</v>
      </c>
      <c r="F430" s="65"/>
      <c r="G430" s="66" t="e">
        <f>SUMIF([1]!Table13[Kode Barang],TBL_STOK5[[#This Row],[Kode Material]],[1]!Table13[Jumlah])</f>
        <v>#REF!</v>
      </c>
      <c r="H430" s="66" t="e">
        <f>SUMIF([1]!Table134[Kode Barang],TBL_STOK5[[#This Row],[Kode Material]],[1]!Table134[Jumlah])</f>
        <v>#REF!</v>
      </c>
      <c r="I430" s="65" t="e">
        <f>TBL_STOK5[[#This Row],[Stok Alat Awal]]+TBL_STOK5[[#This Row],[Alat In]]-TBL_STOK5[[#This Row],[Alat Out]]</f>
        <v>#REF!</v>
      </c>
      <c r="J430" s="73"/>
      <c r="K430" s="70"/>
    </row>
    <row r="431" spans="1:11" ht="35.1" customHeight="1">
      <c r="A431" s="63" t="s">
        <v>900</v>
      </c>
      <c r="B431" s="63" t="s">
        <v>298</v>
      </c>
      <c r="C431" s="64" t="s">
        <v>986</v>
      </c>
      <c r="D431" s="64" t="s">
        <v>986</v>
      </c>
      <c r="E431" s="63" t="s">
        <v>148</v>
      </c>
      <c r="F431" s="65"/>
      <c r="G431" s="66" t="e">
        <f>SUMIF([1]!Table13[Kode Barang],TBL_STOK5[[#This Row],[Kode Material]],[1]!Table13[Jumlah])</f>
        <v>#REF!</v>
      </c>
      <c r="H431" s="66" t="e">
        <f>SUMIF([1]!Table134[Kode Barang],TBL_STOK5[[#This Row],[Kode Material]],[1]!Table134[Jumlah])</f>
        <v>#REF!</v>
      </c>
      <c r="I431" s="65" t="e">
        <f>TBL_STOK5[[#This Row],[Stok Alat Awal]]+TBL_STOK5[[#This Row],[Alat In]]-TBL_STOK5[[#This Row],[Alat Out]]</f>
        <v>#REF!</v>
      </c>
      <c r="J431" s="73"/>
      <c r="K431" s="70"/>
    </row>
    <row r="432" spans="1:11" ht="35.1" customHeight="1">
      <c r="A432" s="63" t="s">
        <v>900</v>
      </c>
      <c r="B432" s="63" t="s">
        <v>298</v>
      </c>
      <c r="C432" s="64" t="s">
        <v>987</v>
      </c>
      <c r="D432" s="64" t="s">
        <v>987</v>
      </c>
      <c r="E432" s="63" t="s">
        <v>148</v>
      </c>
      <c r="F432" s="65"/>
      <c r="G432" s="66" t="e">
        <f>SUMIF([1]!Table13[Kode Barang],TBL_STOK5[[#This Row],[Kode Material]],[1]!Table13[Jumlah])</f>
        <v>#REF!</v>
      </c>
      <c r="H432" s="66" t="e">
        <f>SUMIF([1]!Table134[Kode Barang],TBL_STOK5[[#This Row],[Kode Material]],[1]!Table134[Jumlah])</f>
        <v>#REF!</v>
      </c>
      <c r="I432" s="65" t="e">
        <f>TBL_STOK5[[#This Row],[Stok Alat Awal]]+TBL_STOK5[[#This Row],[Alat In]]-TBL_STOK5[[#This Row],[Alat Out]]</f>
        <v>#REF!</v>
      </c>
      <c r="J432" s="73"/>
      <c r="K432" s="70"/>
    </row>
    <row r="433" spans="1:11" ht="35.1" customHeight="1">
      <c r="A433" s="63" t="s">
        <v>900</v>
      </c>
      <c r="B433" s="63" t="s">
        <v>298</v>
      </c>
      <c r="C433" s="64" t="s">
        <v>988</v>
      </c>
      <c r="D433" s="64" t="s">
        <v>988</v>
      </c>
      <c r="E433" s="63" t="s">
        <v>148</v>
      </c>
      <c r="F433" s="65"/>
      <c r="G433" s="66" t="e">
        <f>SUMIF([1]!Table13[Kode Barang],TBL_STOK5[[#This Row],[Kode Material]],[1]!Table13[Jumlah])</f>
        <v>#REF!</v>
      </c>
      <c r="H433" s="66" t="e">
        <f>SUMIF([1]!Table134[Kode Barang],TBL_STOK5[[#This Row],[Kode Material]],[1]!Table134[Jumlah])</f>
        <v>#REF!</v>
      </c>
      <c r="I433" s="65" t="e">
        <f>TBL_STOK5[[#This Row],[Stok Alat Awal]]+TBL_STOK5[[#This Row],[Alat In]]-TBL_STOK5[[#This Row],[Alat Out]]</f>
        <v>#REF!</v>
      </c>
      <c r="J433" s="73"/>
      <c r="K433" s="70"/>
    </row>
    <row r="434" spans="1:11" ht="35.1" customHeight="1">
      <c r="A434" s="63" t="s">
        <v>900</v>
      </c>
      <c r="B434" s="63" t="s">
        <v>298</v>
      </c>
      <c r="C434" s="64" t="s">
        <v>982</v>
      </c>
      <c r="D434" s="64" t="s">
        <v>982</v>
      </c>
      <c r="E434" s="63" t="s">
        <v>148</v>
      </c>
      <c r="F434" s="65"/>
      <c r="G434" s="66" t="e">
        <f>SUMIF([1]!Table13[Kode Barang],TBL_STOK5[[#This Row],[Kode Material]],[1]!Table13[Jumlah])</f>
        <v>#REF!</v>
      </c>
      <c r="H434" s="66" t="e">
        <f>SUMIF([1]!Table134[Kode Barang],TBL_STOK5[[#This Row],[Kode Material]],[1]!Table134[Jumlah])</f>
        <v>#REF!</v>
      </c>
      <c r="I434" s="65" t="e">
        <f>TBL_STOK5[[#This Row],[Stok Alat Awal]]+TBL_STOK5[[#This Row],[Alat In]]-TBL_STOK5[[#This Row],[Alat Out]]</f>
        <v>#REF!</v>
      </c>
      <c r="J434" s="73"/>
      <c r="K434" s="70"/>
    </row>
    <row r="435" spans="1:11" ht="35.1" customHeight="1">
      <c r="A435" s="63" t="s">
        <v>900</v>
      </c>
      <c r="B435" s="63" t="s">
        <v>298</v>
      </c>
      <c r="C435" s="64" t="s">
        <v>983</v>
      </c>
      <c r="D435" s="64" t="s">
        <v>983</v>
      </c>
      <c r="E435" s="63" t="s">
        <v>148</v>
      </c>
      <c r="F435" s="65"/>
      <c r="G435" s="66" t="e">
        <f>SUMIF([1]!Table13[Kode Barang],TBL_STOK5[[#This Row],[Kode Material]],[1]!Table13[Jumlah])</f>
        <v>#REF!</v>
      </c>
      <c r="H435" s="66" t="e">
        <f>SUMIF([1]!Table134[Kode Barang],TBL_STOK5[[#This Row],[Kode Material]],[1]!Table134[Jumlah])</f>
        <v>#REF!</v>
      </c>
      <c r="I435" s="65" t="e">
        <f>TBL_STOK5[[#This Row],[Stok Alat Awal]]+TBL_STOK5[[#This Row],[Alat In]]-TBL_STOK5[[#This Row],[Alat Out]]</f>
        <v>#REF!</v>
      </c>
      <c r="J435" s="73"/>
      <c r="K435" s="70"/>
    </row>
    <row r="436" spans="1:11" ht="35.1" customHeight="1">
      <c r="A436" s="63" t="s">
        <v>900</v>
      </c>
      <c r="B436" s="63" t="s">
        <v>298</v>
      </c>
      <c r="C436" s="64" t="s">
        <v>984</v>
      </c>
      <c r="D436" s="64" t="s">
        <v>984</v>
      </c>
      <c r="E436" s="63" t="s">
        <v>148</v>
      </c>
      <c r="F436" s="65"/>
      <c r="G436" s="66" t="e">
        <f>SUMIF([1]!Table13[Kode Barang],TBL_STOK5[[#This Row],[Kode Material]],[1]!Table13[Jumlah])</f>
        <v>#REF!</v>
      </c>
      <c r="H436" s="66" t="e">
        <f>SUMIF([1]!Table134[Kode Barang],TBL_STOK5[[#This Row],[Kode Material]],[1]!Table134[Jumlah])</f>
        <v>#REF!</v>
      </c>
      <c r="I436" s="65" t="e">
        <f>TBL_STOK5[[#This Row],[Stok Alat Awal]]+TBL_STOK5[[#This Row],[Alat In]]-TBL_STOK5[[#This Row],[Alat Out]]</f>
        <v>#REF!</v>
      </c>
      <c r="J436" s="73"/>
      <c r="K436" s="70"/>
    </row>
    <row r="437" spans="1:11" ht="35.1" customHeight="1">
      <c r="A437" s="63" t="s">
        <v>900</v>
      </c>
      <c r="B437" s="63" t="s">
        <v>298</v>
      </c>
      <c r="C437" s="64" t="s">
        <v>978</v>
      </c>
      <c r="D437" s="64" t="s">
        <v>979</v>
      </c>
      <c r="E437" s="63" t="s">
        <v>977</v>
      </c>
      <c r="F437" s="65">
        <v>0</v>
      </c>
      <c r="G437" s="66" t="e">
        <f>SUMIF([1]!Table13[Kode Barang],TBL_STOK5[[#This Row],[Kode Material]],[1]!Table13[Jumlah])</f>
        <v>#REF!</v>
      </c>
      <c r="H437" s="66" t="e">
        <f>SUMIF([1]!Table134[Kode Barang],TBL_STOK5[[#This Row],[Kode Material]],[1]!Table134[Jumlah])</f>
        <v>#REF!</v>
      </c>
      <c r="I437" s="65" t="e">
        <f>TBL_STOK5[[#This Row],[Stok Alat Awal]]+TBL_STOK5[[#This Row],[Alat In]]-TBL_STOK5[[#This Row],[Alat Out]]</f>
        <v>#REF!</v>
      </c>
      <c r="J437" s="73" t="s">
        <v>980</v>
      </c>
      <c r="K437" s="70"/>
    </row>
    <row r="438" spans="1:11" ht="35.1" customHeight="1">
      <c r="A438" s="63" t="s">
        <v>900</v>
      </c>
      <c r="B438" s="63" t="s">
        <v>298</v>
      </c>
      <c r="C438" s="64" t="s">
        <v>112</v>
      </c>
      <c r="D438" s="64" t="s">
        <v>976</v>
      </c>
      <c r="E438" s="63" t="s">
        <v>977</v>
      </c>
      <c r="F438" s="65">
        <v>0</v>
      </c>
      <c r="G438" s="66" t="e">
        <f>SUMIF([1]!Table13[Kode Barang],TBL_STOK5[[#This Row],[Kode Material]],[1]!Table13[Jumlah])</f>
        <v>#REF!</v>
      </c>
      <c r="H438" s="66" t="e">
        <f>SUMIF([1]!Table134[Kode Barang],TBL_STOK5[[#This Row],[Kode Material]],[1]!Table134[Jumlah])</f>
        <v>#REF!</v>
      </c>
      <c r="I438" s="65" t="e">
        <f>TBL_STOK5[[#This Row],[Stok Alat Awal]]+TBL_STOK5[[#This Row],[Alat In]]-TBL_STOK5[[#This Row],[Alat Out]]</f>
        <v>#REF!</v>
      </c>
      <c r="J438" s="73" t="s">
        <v>239</v>
      </c>
      <c r="K438" s="70"/>
    </row>
    <row r="439" spans="1:11" ht="35.1" customHeight="1">
      <c r="A439" s="63" t="s">
        <v>900</v>
      </c>
      <c r="B439" s="63" t="s">
        <v>298</v>
      </c>
      <c r="C439" s="64" t="s">
        <v>1003</v>
      </c>
      <c r="D439" s="64" t="s">
        <v>1003</v>
      </c>
      <c r="E439" s="63" t="s">
        <v>148</v>
      </c>
      <c r="F439" s="65"/>
      <c r="G439" s="66" t="e">
        <f>SUMIF([1]!Table13[Kode Barang],TBL_STOK5[[#This Row],[Kode Material]],[1]!Table13[Jumlah])</f>
        <v>#REF!</v>
      </c>
      <c r="H439" s="66" t="e">
        <f>SUMIF([1]!Table134[Kode Barang],TBL_STOK5[[#This Row],[Kode Material]],[1]!Table134[Jumlah])</f>
        <v>#REF!</v>
      </c>
      <c r="I439" s="65" t="e">
        <f>TBL_STOK5[[#This Row],[Stok Alat Awal]]+TBL_STOK5[[#This Row],[Alat In]]-TBL_STOK5[[#This Row],[Alat Out]]</f>
        <v>#REF!</v>
      </c>
      <c r="J439" s="73"/>
      <c r="K439" s="70"/>
    </row>
    <row r="440" spans="1:11" ht="35.1" customHeight="1">
      <c r="A440" s="63" t="s">
        <v>1464</v>
      </c>
      <c r="B440" s="63" t="s">
        <v>298</v>
      </c>
      <c r="C440" s="64" t="s">
        <v>1531</v>
      </c>
      <c r="D440" s="64" t="s">
        <v>1532</v>
      </c>
      <c r="E440" s="63" t="s">
        <v>148</v>
      </c>
      <c r="F440" s="65"/>
      <c r="G440" s="72" t="e">
        <f>SUMIF([1]!Table13[Kode Barang],TBL_STOK5[[#This Row],[Kode Material]],[1]!Table13[Jumlah])</f>
        <v>#REF!</v>
      </c>
      <c r="H440" s="72" t="e">
        <f>SUMIF([1]!Table134[Kode Barang],TBL_STOK5[[#This Row],[Kode Material]],[1]!Table134[Jumlah])</f>
        <v>#REF!</v>
      </c>
      <c r="I440" s="65" t="e">
        <f>TBL_STOK5[[#This Row],[Stok Alat Awal]]+TBL_STOK5[[#This Row],[Alat In]]-TBL_STOK5[[#This Row],[Alat Out]]</f>
        <v>#REF!</v>
      </c>
      <c r="J440" s="73" t="s">
        <v>295</v>
      </c>
      <c r="K440" s="70"/>
    </row>
    <row r="441" spans="1:11" ht="35.1" customHeight="1">
      <c r="A441" s="63" t="s">
        <v>1464</v>
      </c>
      <c r="B441" s="63" t="s">
        <v>298</v>
      </c>
      <c r="C441" s="64" t="s">
        <v>1533</v>
      </c>
      <c r="D441" s="64" t="s">
        <v>1534</v>
      </c>
      <c r="E441" s="63" t="s">
        <v>148</v>
      </c>
      <c r="F441" s="65"/>
      <c r="G441" s="72" t="e">
        <f>SUMIF([1]!Table13[Kode Barang],TBL_STOK5[[#This Row],[Kode Material]],[1]!Table13[Jumlah])</f>
        <v>#REF!</v>
      </c>
      <c r="H441" s="72" t="e">
        <f>SUMIF([1]!Table134[Kode Barang],TBL_STOK5[[#This Row],[Kode Material]],[1]!Table134[Jumlah])</f>
        <v>#REF!</v>
      </c>
      <c r="I441" s="65" t="e">
        <f>TBL_STOK5[[#This Row],[Stok Alat Awal]]+TBL_STOK5[[#This Row],[Alat In]]-TBL_STOK5[[#This Row],[Alat Out]]</f>
        <v>#REF!</v>
      </c>
      <c r="J441" s="73" t="s">
        <v>1535</v>
      </c>
      <c r="K441" s="70"/>
    </row>
    <row r="442" spans="1:11" ht="35.1" customHeight="1">
      <c r="A442" s="63" t="s">
        <v>1464</v>
      </c>
      <c r="B442" s="63" t="s">
        <v>298</v>
      </c>
      <c r="C442" s="64" t="s">
        <v>1529</v>
      </c>
      <c r="D442" s="64" t="s">
        <v>1530</v>
      </c>
      <c r="E442" s="63" t="s">
        <v>148</v>
      </c>
      <c r="F442" s="65"/>
      <c r="G442" s="72" t="e">
        <f>SUMIF([1]!Table13[Kode Barang],TBL_STOK5[[#This Row],[Kode Material]],[1]!Table13[Jumlah])</f>
        <v>#REF!</v>
      </c>
      <c r="H442" s="72" t="e">
        <f>SUMIF([1]!Table134[Kode Barang],TBL_STOK5[[#This Row],[Kode Material]],[1]!Table134[Jumlah])</f>
        <v>#REF!</v>
      </c>
      <c r="I442" s="65" t="e">
        <f>TBL_STOK5[[#This Row],[Stok Alat Awal]]+TBL_STOK5[[#This Row],[Alat In]]-TBL_STOK5[[#This Row],[Alat Out]]</f>
        <v>#REF!</v>
      </c>
      <c r="J442" s="73" t="s">
        <v>174</v>
      </c>
      <c r="K442" s="70"/>
    </row>
    <row r="443" spans="1:11" ht="35.1" customHeight="1">
      <c r="A443" s="63" t="s">
        <v>1464</v>
      </c>
      <c r="B443" s="63" t="s">
        <v>298</v>
      </c>
      <c r="C443" s="64" t="s">
        <v>1527</v>
      </c>
      <c r="D443" s="64" t="s">
        <v>1528</v>
      </c>
      <c r="E443" s="63" t="s">
        <v>148</v>
      </c>
      <c r="F443" s="65"/>
      <c r="G443" s="72" t="e">
        <f>SUMIF([1]!Table13[Kode Barang],TBL_STOK5[[#This Row],[Kode Material]],[1]!Table13[Jumlah])</f>
        <v>#REF!</v>
      </c>
      <c r="H443" s="72" t="e">
        <f>SUMIF([1]!Table134[Kode Barang],TBL_STOK5[[#This Row],[Kode Material]],[1]!Table134[Jumlah])</f>
        <v>#REF!</v>
      </c>
      <c r="I443" s="65" t="e">
        <f>TBL_STOK5[[#This Row],[Stok Alat Awal]]+TBL_STOK5[[#This Row],[Alat In]]-TBL_STOK5[[#This Row],[Alat Out]]</f>
        <v>#REF!</v>
      </c>
      <c r="J443" s="73" t="s">
        <v>174</v>
      </c>
      <c r="K443" s="70"/>
    </row>
    <row r="444" spans="1:11" ht="35.1" customHeight="1">
      <c r="A444" s="63" t="s">
        <v>860</v>
      </c>
      <c r="B444" s="63" t="s">
        <v>298</v>
      </c>
      <c r="C444" s="64" t="s">
        <v>865</v>
      </c>
      <c r="D444" s="64" t="s">
        <v>866</v>
      </c>
      <c r="E444" s="63" t="s">
        <v>148</v>
      </c>
      <c r="F444" s="65">
        <v>0</v>
      </c>
      <c r="G444" s="66" t="e">
        <f>SUMIF([1]!Table13[Kode Barang],TBL_STOK5[[#This Row],[Kode Material]],[1]!Table13[Jumlah])</f>
        <v>#REF!</v>
      </c>
      <c r="H444" s="66" t="e">
        <f>SUMIF([1]!Table134[Kode Barang],TBL_STOK5[[#This Row],[Kode Material]],[1]!Table134[Jumlah])</f>
        <v>#REF!</v>
      </c>
      <c r="I444" s="65" t="e">
        <f>TBL_STOK5[[#This Row],[Stok Alat Awal]]+TBL_STOK5[[#This Row],[Alat In]]-TBL_STOK5[[#This Row],[Alat Out]]</f>
        <v>#REF!</v>
      </c>
      <c r="J444" s="73" t="s">
        <v>867</v>
      </c>
      <c r="K444" s="70"/>
    </row>
    <row r="445" spans="1:11" ht="35.1" customHeight="1">
      <c r="A445" s="63" t="s">
        <v>860</v>
      </c>
      <c r="B445" s="63" t="s">
        <v>298</v>
      </c>
      <c r="C445" s="64" t="s">
        <v>868</v>
      </c>
      <c r="D445" s="64" t="s">
        <v>869</v>
      </c>
      <c r="E445" s="63" t="s">
        <v>148</v>
      </c>
      <c r="F445" s="65"/>
      <c r="G445" s="66" t="e">
        <f>SUMIF([1]!Table13[Kode Barang],TBL_STOK5[[#This Row],[Kode Material]],[1]!Table13[Jumlah])</f>
        <v>#REF!</v>
      </c>
      <c r="H445" s="66" t="e">
        <f>SUMIF([1]!Table134[Kode Barang],TBL_STOK5[[#This Row],[Kode Material]],[1]!Table134[Jumlah])</f>
        <v>#REF!</v>
      </c>
      <c r="I445" s="65" t="e">
        <f>TBL_STOK5[[#This Row],[Stok Alat Awal]]+TBL_STOK5[[#This Row],[Alat In]]-TBL_STOK5[[#This Row],[Alat Out]]</f>
        <v>#REF!</v>
      </c>
      <c r="J445" s="73"/>
      <c r="K445" s="70"/>
    </row>
    <row r="446" spans="1:11" ht="35.1" customHeight="1">
      <c r="A446" s="63" t="s">
        <v>860</v>
      </c>
      <c r="B446" s="63" t="s">
        <v>298</v>
      </c>
      <c r="C446" s="64" t="s">
        <v>870</v>
      </c>
      <c r="D446" s="64" t="s">
        <v>871</v>
      </c>
      <c r="E446" s="63" t="s">
        <v>148</v>
      </c>
      <c r="F446" s="65">
        <v>0</v>
      </c>
      <c r="G446" s="66" t="e">
        <f>SUMIF([1]!Table13[Kode Barang],TBL_STOK5[[#This Row],[Kode Material]],[1]!Table13[Jumlah])</f>
        <v>#REF!</v>
      </c>
      <c r="H446" s="66" t="e">
        <f>SUMIF([1]!Table134[Kode Barang],TBL_STOK5[[#This Row],[Kode Material]],[1]!Table134[Jumlah])</f>
        <v>#REF!</v>
      </c>
      <c r="I446" s="65" t="e">
        <f>TBL_STOK5[[#This Row],[Stok Alat Awal]]+TBL_STOK5[[#This Row],[Alat In]]-TBL_STOK5[[#This Row],[Alat Out]]</f>
        <v>#REF!</v>
      </c>
      <c r="J446" s="73" t="s">
        <v>872</v>
      </c>
      <c r="K446" s="70"/>
    </row>
    <row r="447" spans="1:11" ht="35.1" customHeight="1">
      <c r="A447" s="63" t="s">
        <v>1119</v>
      </c>
      <c r="B447" s="63" t="s">
        <v>298</v>
      </c>
      <c r="C447" s="64" t="s">
        <v>1124</v>
      </c>
      <c r="D447" s="64" t="s">
        <v>1125</v>
      </c>
      <c r="E447" s="87" t="s">
        <v>148</v>
      </c>
      <c r="F447" s="65"/>
      <c r="G447" s="66" t="e">
        <f>SUMIF([1]!Table13[Kode Barang],TBL_STOK5[[#This Row],[Kode Material]],[1]!Table13[Jumlah])</f>
        <v>#REF!</v>
      </c>
      <c r="H447" s="66" t="e">
        <f>SUMIF([1]!Table134[Kode Barang],TBL_STOK5[[#This Row],[Kode Material]],[1]!Table134[Jumlah])</f>
        <v>#REF!</v>
      </c>
      <c r="I447" s="65" t="e">
        <f>TBL_STOK5[[#This Row],[Stok Alat Awal]]+TBL_STOK5[[#This Row],[Alat In]]-TBL_STOK5[[#This Row],[Alat Out]]</f>
        <v>#REF!</v>
      </c>
      <c r="J447" s="73"/>
      <c r="K447" s="70"/>
    </row>
    <row r="448" spans="1:11" ht="35.1" customHeight="1">
      <c r="A448" s="63" t="s">
        <v>860</v>
      </c>
      <c r="B448" s="63" t="s">
        <v>298</v>
      </c>
      <c r="C448" s="64" t="s">
        <v>873</v>
      </c>
      <c r="D448" s="64" t="s">
        <v>874</v>
      </c>
      <c r="E448" s="63" t="s">
        <v>148</v>
      </c>
      <c r="F448" s="65">
        <v>0</v>
      </c>
      <c r="G448" s="66" t="e">
        <f>SUMIF([1]!Table13[Kode Barang],TBL_STOK5[[#This Row],[Kode Material]],[1]!Table13[Jumlah])</f>
        <v>#REF!</v>
      </c>
      <c r="H448" s="66" t="e">
        <f>SUMIF([1]!Table134[Kode Barang],TBL_STOK5[[#This Row],[Kode Material]],[1]!Table134[Jumlah])</f>
        <v>#REF!</v>
      </c>
      <c r="I448" s="65" t="e">
        <f>TBL_STOK5[[#This Row],[Stok Alat Awal]]+TBL_STOK5[[#This Row],[Alat In]]-TBL_STOK5[[#This Row],[Alat Out]]</f>
        <v>#REF!</v>
      </c>
      <c r="J448" s="73" t="s">
        <v>842</v>
      </c>
      <c r="K448" s="70"/>
    </row>
    <row r="449" spans="1:11" ht="35.1" customHeight="1">
      <c r="A449" s="63" t="s">
        <v>1464</v>
      </c>
      <c r="B449" s="63" t="s">
        <v>298</v>
      </c>
      <c r="C449" s="64" t="s">
        <v>1543</v>
      </c>
      <c r="D449" s="64" t="s">
        <v>1544</v>
      </c>
      <c r="E449" s="63" t="s">
        <v>148</v>
      </c>
      <c r="F449" s="65"/>
      <c r="G449" s="72" t="e">
        <f>SUMIF([1]!Table13[Kode Barang],TBL_STOK5[[#This Row],[Kode Material]],[1]!Table13[Jumlah])</f>
        <v>#REF!</v>
      </c>
      <c r="H449" s="72" t="e">
        <f>SUMIF([1]!Table134[Kode Barang],TBL_STOK5[[#This Row],[Kode Material]],[1]!Table134[Jumlah])</f>
        <v>#REF!</v>
      </c>
      <c r="I449" s="65" t="e">
        <f>TBL_STOK5[[#This Row],[Stok Alat Awal]]+TBL_STOK5[[#This Row],[Alat In]]-TBL_STOK5[[#This Row],[Alat Out]]</f>
        <v>#REF!</v>
      </c>
      <c r="J449" s="109" t="s">
        <v>1535</v>
      </c>
      <c r="K449" s="70"/>
    </row>
    <row r="450" spans="1:11" ht="35.1" customHeight="1">
      <c r="A450" s="63" t="s">
        <v>1464</v>
      </c>
      <c r="B450" s="63" t="s">
        <v>298</v>
      </c>
      <c r="C450" s="64" t="s">
        <v>1545</v>
      </c>
      <c r="D450" s="64" t="s">
        <v>1546</v>
      </c>
      <c r="E450" s="63" t="s">
        <v>148</v>
      </c>
      <c r="F450" s="65"/>
      <c r="G450" s="72" t="e">
        <f>SUMIF([1]!Table13[Kode Barang],TBL_STOK5[[#This Row],[Kode Material]],[1]!Table13[Jumlah])</f>
        <v>#REF!</v>
      </c>
      <c r="H450" s="72" t="e">
        <f>SUMIF([1]!Table134[Kode Barang],TBL_STOK5[[#This Row],[Kode Material]],[1]!Table134[Jumlah])</f>
        <v>#REF!</v>
      </c>
      <c r="I450" s="65" t="e">
        <f>TBL_STOK5[[#This Row],[Stok Alat Awal]]+TBL_STOK5[[#This Row],[Alat In]]-TBL_STOK5[[#This Row],[Alat Out]]</f>
        <v>#REF!</v>
      </c>
      <c r="J450" s="73" t="s">
        <v>174</v>
      </c>
      <c r="K450" s="70"/>
    </row>
    <row r="451" spans="1:11" ht="35.1" customHeight="1">
      <c r="A451" s="63" t="s">
        <v>1409</v>
      </c>
      <c r="B451" s="63" t="s">
        <v>298</v>
      </c>
      <c r="C451" s="64" t="s">
        <v>1444</v>
      </c>
      <c r="D451" s="64" t="s">
        <v>1445</v>
      </c>
      <c r="E451" s="63" t="s">
        <v>148</v>
      </c>
      <c r="F451" s="65"/>
      <c r="G451" s="72" t="e">
        <f>SUMIF([1]!Table13[Kode Barang],TBL_STOK5[[#This Row],[Kode Material]],[1]!Table13[Jumlah])</f>
        <v>#REF!</v>
      </c>
      <c r="H451" s="72" t="e">
        <f>SUMIF([1]!Table134[Kode Barang],TBL_STOK5[[#This Row],[Kode Material]],[1]!Table134[Jumlah])</f>
        <v>#REF!</v>
      </c>
      <c r="I451" s="65" t="e">
        <f>TBL_STOK5[[#This Row],[Stok Alat Awal]]+TBL_STOK5[[#This Row],[Alat In]]-TBL_STOK5[[#This Row],[Alat Out]]</f>
        <v>#REF!</v>
      </c>
      <c r="J451" s="73" t="s">
        <v>1446</v>
      </c>
      <c r="K451" s="70"/>
    </row>
    <row r="452" spans="1:11" ht="35.1" customHeight="1">
      <c r="A452" s="63" t="s">
        <v>900</v>
      </c>
      <c r="B452" s="63" t="s">
        <v>298</v>
      </c>
      <c r="C452" s="64" t="s">
        <v>906</v>
      </c>
      <c r="D452" s="64" t="s">
        <v>907</v>
      </c>
      <c r="E452" s="63" t="s">
        <v>761</v>
      </c>
      <c r="F452" s="65">
        <v>0</v>
      </c>
      <c r="G452" s="72" t="e">
        <f>SUMIF([1]!Table13[Kode Barang],TBL_STOK5[[#This Row],[Kode Material]],[1]!Table13[Jumlah])</f>
        <v>#REF!</v>
      </c>
      <c r="H452" s="72" t="e">
        <f>SUMIF([1]!Table134[Kode Barang],TBL_STOK5[[#This Row],[Kode Material]],[1]!Table134[Jumlah])</f>
        <v>#REF!</v>
      </c>
      <c r="I452" s="65" t="e">
        <f>TBL_STOK5[[#This Row],[Stok Alat Awal]]+TBL_STOK5[[#This Row],[Alat In]]-TBL_STOK5[[#This Row],[Alat Out]]</f>
        <v>#REF!</v>
      </c>
      <c r="J452" s="73" t="s">
        <v>908</v>
      </c>
      <c r="K452" s="70"/>
    </row>
    <row r="453" spans="1:11" ht="35.1" customHeight="1">
      <c r="A453" s="63" t="s">
        <v>900</v>
      </c>
      <c r="B453" s="110" t="s">
        <v>298</v>
      </c>
      <c r="C453" s="111" t="s">
        <v>904</v>
      </c>
      <c r="D453" s="64" t="s">
        <v>905</v>
      </c>
      <c r="E453" s="63" t="s">
        <v>761</v>
      </c>
      <c r="F453" s="65">
        <v>0</v>
      </c>
      <c r="G453" s="72" t="e">
        <f>SUMIF([1]!Table13[Kode Barang],TBL_STOK5[[#This Row],[Kode Material]],[1]!Table13[Jumlah])</f>
        <v>#REF!</v>
      </c>
      <c r="H453" s="72" t="e">
        <f>SUMIF([1]!Table134[Kode Barang],TBL_STOK5[[#This Row],[Kode Material]],[1]!Table134[Jumlah])</f>
        <v>#REF!</v>
      </c>
      <c r="I453" s="65" t="e">
        <f>TBL_STOK5[[#This Row],[Stok Alat Awal]]+TBL_STOK5[[#This Row],[Alat In]]-TBL_STOK5[[#This Row],[Alat Out]]</f>
        <v>#REF!</v>
      </c>
      <c r="J453" s="73" t="s">
        <v>174</v>
      </c>
      <c r="K453" s="70"/>
    </row>
    <row r="454" spans="1:11" ht="35.1" customHeight="1">
      <c r="A454" s="63" t="s">
        <v>1176</v>
      </c>
      <c r="B454" s="63" t="s">
        <v>298</v>
      </c>
      <c r="C454" s="64" t="s">
        <v>1271</v>
      </c>
      <c r="D454" s="64" t="s">
        <v>1272</v>
      </c>
      <c r="E454" s="90" t="s">
        <v>148</v>
      </c>
      <c r="F454" s="66"/>
      <c r="G454" s="66" t="e">
        <f>SUMIF([1]!Table13[Kode Barang],TBL_STOK5[[#This Row],[Kode Material]],[1]!Table13[Jumlah])</f>
        <v>#REF!</v>
      </c>
      <c r="H454" s="65" t="e">
        <f>SUMIF([1]!Table134[Kode Barang],TBL_STOK5[[#This Row],[Kode Material]],[1]!Table134[Jumlah])</f>
        <v>#REF!</v>
      </c>
      <c r="I454" s="66" t="e">
        <f>TBL_STOK5[[#This Row],[Stok Alat Awal]]+TBL_STOK5[[#This Row],[Alat In]]-TBL_STOK5[[#This Row],[Alat Out]]</f>
        <v>#REF!</v>
      </c>
      <c r="J454" s="73"/>
      <c r="K454" s="70"/>
    </row>
    <row r="455" spans="1:11" ht="35.1" customHeight="1">
      <c r="A455" s="63" t="s">
        <v>1176</v>
      </c>
      <c r="B455" s="63" t="s">
        <v>298</v>
      </c>
      <c r="C455" s="64" t="s">
        <v>1273</v>
      </c>
      <c r="D455" s="64" t="s">
        <v>1274</v>
      </c>
      <c r="E455" s="90" t="s">
        <v>148</v>
      </c>
      <c r="F455" s="65"/>
      <c r="G455" s="72" t="e">
        <f>SUMIF([1]!Table13[Kode Barang],TBL_STOK5[[#This Row],[Kode Material]],[1]!Table13[Jumlah])</f>
        <v>#REF!</v>
      </c>
      <c r="H455" s="72" t="e">
        <f>SUMIF([1]!Table134[Kode Barang],TBL_STOK5[[#This Row],[Kode Material]],[1]!Table134[Jumlah])</f>
        <v>#REF!</v>
      </c>
      <c r="I455" s="65" t="e">
        <f>TBL_STOK5[[#This Row],[Stok Alat Awal]]+TBL_STOK5[[#This Row],[Alat In]]-TBL_STOK5[[#This Row],[Alat Out]]</f>
        <v>#REF!</v>
      </c>
      <c r="J455" s="73" t="s">
        <v>295</v>
      </c>
      <c r="K455" s="70"/>
    </row>
    <row r="456" spans="1:11" ht="35.1" customHeight="1">
      <c r="A456" s="63" t="s">
        <v>1176</v>
      </c>
      <c r="B456" s="63" t="s">
        <v>298</v>
      </c>
      <c r="C456" s="108" t="s">
        <v>1275</v>
      </c>
      <c r="D456" s="64" t="s">
        <v>1276</v>
      </c>
      <c r="E456" s="90" t="s">
        <v>148</v>
      </c>
      <c r="F456" s="65"/>
      <c r="G456" s="72" t="e">
        <f>SUMIF([1]!Table13[Kode Barang],TBL_STOK5[[#This Row],[Kode Material]],[1]!Table13[Jumlah])</f>
        <v>#REF!</v>
      </c>
      <c r="H456" s="72" t="e">
        <f>SUMIF([1]!Table134[Kode Barang],TBL_STOK5[[#This Row],[Kode Material]],[1]!Table134[Jumlah])</f>
        <v>#REF!</v>
      </c>
      <c r="I456" s="65" t="e">
        <f>TBL_STOK5[[#This Row],[Stok Alat Awal]]+TBL_STOK5[[#This Row],[Alat In]]-TBL_STOK5[[#This Row],[Alat Out]]</f>
        <v>#REF!</v>
      </c>
      <c r="J456" s="73"/>
      <c r="K456" s="70"/>
    </row>
    <row r="457" spans="1:11" ht="35.1" customHeight="1">
      <c r="A457" s="63" t="s">
        <v>1176</v>
      </c>
      <c r="B457" s="63" t="s">
        <v>298</v>
      </c>
      <c r="C457" s="108" t="s">
        <v>1277</v>
      </c>
      <c r="D457" s="64" t="s">
        <v>1278</v>
      </c>
      <c r="E457" s="90" t="s">
        <v>148</v>
      </c>
      <c r="F457" s="65"/>
      <c r="G457" s="66" t="e">
        <f>SUMIF([1]!Table13[Kode Barang],TBL_STOK5[[#This Row],[Kode Material]],[1]!Table13[Jumlah])</f>
        <v>#REF!</v>
      </c>
      <c r="H457" s="66" t="e">
        <f>SUMIF([1]!Table134[Kode Barang],TBL_STOK5[[#This Row],[Kode Material]],[1]!Table134[Jumlah])</f>
        <v>#REF!</v>
      </c>
      <c r="I457" s="65" t="e">
        <f>TBL_STOK5[[#This Row],[Stok Alat Awal]]+TBL_STOK5[[#This Row],[Alat In]]-TBL_STOK5[[#This Row],[Alat Out]]</f>
        <v>#REF!</v>
      </c>
      <c r="J457" s="73" t="s">
        <v>174</v>
      </c>
      <c r="K457" s="70"/>
    </row>
    <row r="458" spans="1:11" ht="35.1" customHeight="1">
      <c r="A458" s="63" t="s">
        <v>1176</v>
      </c>
      <c r="B458" s="63" t="s">
        <v>298</v>
      </c>
      <c r="C458" s="64" t="s">
        <v>1279</v>
      </c>
      <c r="D458" s="64" t="s">
        <v>1280</v>
      </c>
      <c r="E458" s="90" t="s">
        <v>148</v>
      </c>
      <c r="F458" s="65"/>
      <c r="G458" s="66" t="e">
        <f>SUMIF([1]!Table13[Kode Barang],TBL_STOK5[[#This Row],[Kode Material]],[1]!Table13[Jumlah])</f>
        <v>#REF!</v>
      </c>
      <c r="H458" s="66" t="e">
        <f>SUMIF([1]!Table134[Kode Barang],TBL_STOK5[[#This Row],[Kode Material]],[1]!Table134[Jumlah])</f>
        <v>#REF!</v>
      </c>
      <c r="I458" s="65" t="e">
        <f>TBL_STOK5[[#This Row],[Stok Alat Awal]]+TBL_STOK5[[#This Row],[Alat In]]-TBL_STOK5[[#This Row],[Alat Out]]</f>
        <v>#REF!</v>
      </c>
      <c r="J458" s="73" t="s">
        <v>959</v>
      </c>
      <c r="K458" s="70"/>
    </row>
    <row r="459" spans="1:11" ht="35.1" customHeight="1">
      <c r="A459" s="63" t="s">
        <v>1176</v>
      </c>
      <c r="B459" s="63" t="s">
        <v>298</v>
      </c>
      <c r="C459" s="64" t="s">
        <v>1281</v>
      </c>
      <c r="D459" s="64" t="s">
        <v>1282</v>
      </c>
      <c r="E459" s="90" t="s">
        <v>148</v>
      </c>
      <c r="F459" s="65"/>
      <c r="G459" s="66" t="e">
        <f>SUMIF([1]!Table13[Kode Barang],TBL_STOK5[[#This Row],[Kode Material]],[1]!Table13[Jumlah])</f>
        <v>#REF!</v>
      </c>
      <c r="H459" s="66" t="e">
        <f>SUMIF([1]!Table134[Kode Barang],TBL_STOK5[[#This Row],[Kode Material]],[1]!Table134[Jumlah])</f>
        <v>#REF!</v>
      </c>
      <c r="I459" s="65" t="e">
        <f>TBL_STOK5[[#This Row],[Stok Alat Awal]]+TBL_STOK5[[#This Row],[Alat In]]-TBL_STOK5[[#This Row],[Alat Out]]</f>
        <v>#REF!</v>
      </c>
      <c r="J459" s="73" t="s">
        <v>247</v>
      </c>
      <c r="K459" s="70"/>
    </row>
    <row r="460" spans="1:11" ht="35.1" customHeight="1">
      <c r="A460" s="63" t="s">
        <v>1176</v>
      </c>
      <c r="B460" s="63" t="s">
        <v>298</v>
      </c>
      <c r="C460" s="64" t="s">
        <v>1203</v>
      </c>
      <c r="D460" s="64" t="s">
        <v>1204</v>
      </c>
      <c r="E460" s="90" t="s">
        <v>148</v>
      </c>
      <c r="F460" s="65"/>
      <c r="G460" s="72" t="e">
        <f>SUMIF([1]!Table13[Kode Barang],TBL_STOK5[[#This Row],[Kode Material]],[1]!Table13[Jumlah])</f>
        <v>#REF!</v>
      </c>
      <c r="H460" s="72" t="e">
        <f>SUMIF([1]!Table134[Kode Barang],TBL_STOK5[[#This Row],[Kode Material]],[1]!Table134[Jumlah])</f>
        <v>#REF!</v>
      </c>
      <c r="I460" s="65" t="e">
        <f>TBL_STOK5[[#This Row],[Stok Alat Awal]]+TBL_STOK5[[#This Row],[Alat In]]-TBL_STOK5[[#This Row],[Alat Out]]</f>
        <v>#REF!</v>
      </c>
      <c r="J460" s="73" t="s">
        <v>239</v>
      </c>
      <c r="K460" s="70"/>
    </row>
    <row r="461" spans="1:11" ht="35.1" customHeight="1">
      <c r="A461" s="63" t="s">
        <v>1176</v>
      </c>
      <c r="B461" s="63" t="s">
        <v>298</v>
      </c>
      <c r="C461" s="64" t="s">
        <v>1205</v>
      </c>
      <c r="D461" s="64" t="s">
        <v>1206</v>
      </c>
      <c r="E461" s="90" t="s">
        <v>148</v>
      </c>
      <c r="F461" s="65"/>
      <c r="G461" s="66" t="e">
        <f>SUMIF([1]!Table13[Kode Barang],TBL_STOK5[[#This Row],[Kode Material]],[1]!Table13[Jumlah])</f>
        <v>#REF!</v>
      </c>
      <c r="H461" s="66" t="e">
        <f>SUMIF([1]!Table134[Kode Barang],TBL_STOK5[[#This Row],[Kode Material]],[1]!Table134[Jumlah])</f>
        <v>#REF!</v>
      </c>
      <c r="I461" s="65" t="e">
        <f>TBL_STOK5[[#This Row],[Stok Alat Awal]]+TBL_STOK5[[#This Row],[Alat In]]-TBL_STOK5[[#This Row],[Alat Out]]</f>
        <v>#REF!</v>
      </c>
      <c r="J461" s="73" t="s">
        <v>1207</v>
      </c>
      <c r="K461" s="70"/>
    </row>
    <row r="462" spans="1:11" ht="35.1" customHeight="1">
      <c r="A462" s="63" t="s">
        <v>1176</v>
      </c>
      <c r="B462" s="63" t="s">
        <v>298</v>
      </c>
      <c r="C462" s="64" t="s">
        <v>1208</v>
      </c>
      <c r="D462" s="64" t="s">
        <v>1209</v>
      </c>
      <c r="E462" s="90" t="s">
        <v>148</v>
      </c>
      <c r="F462" s="65"/>
      <c r="G462" s="66" t="e">
        <f>SUMIF([1]!Table13[Kode Barang],TBL_STOK5[[#This Row],[Kode Material]],[1]!Table13[Jumlah])</f>
        <v>#REF!</v>
      </c>
      <c r="H462" s="66" t="e">
        <f>SUMIF([1]!Table134[Kode Barang],TBL_STOK5[[#This Row],[Kode Material]],[1]!Table134[Jumlah])</f>
        <v>#REF!</v>
      </c>
      <c r="I462" s="65" t="e">
        <f>TBL_STOK5[[#This Row],[Stok Alat Awal]]+TBL_STOK5[[#This Row],[Alat In]]-TBL_STOK5[[#This Row],[Alat Out]]</f>
        <v>#REF!</v>
      </c>
      <c r="J462" s="73" t="s">
        <v>239</v>
      </c>
      <c r="K462" s="70"/>
    </row>
    <row r="463" spans="1:11" ht="35.1" customHeight="1">
      <c r="A463" s="63" t="s">
        <v>900</v>
      </c>
      <c r="B463" s="63" t="s">
        <v>298</v>
      </c>
      <c r="C463" s="64" t="s">
        <v>927</v>
      </c>
      <c r="D463" s="64" t="s">
        <v>927</v>
      </c>
      <c r="E463" s="63" t="s">
        <v>148</v>
      </c>
      <c r="F463" s="65">
        <v>0</v>
      </c>
      <c r="G463" s="72" t="e">
        <f>SUMIF([1]!Table13[Kode Barang],TBL_STOK5[[#This Row],[Kode Material]],[1]!Table13[Jumlah])</f>
        <v>#REF!</v>
      </c>
      <c r="H463" s="72" t="e">
        <f>SUMIF([1]!Table134[Kode Barang],TBL_STOK5[[#This Row],[Kode Material]],[1]!Table134[Jumlah])</f>
        <v>#REF!</v>
      </c>
      <c r="I463" s="65" t="e">
        <f>TBL_STOK5[[#This Row],[Stok Alat Awal]]+TBL_STOK5[[#This Row],[Alat In]]-TBL_STOK5[[#This Row],[Alat Out]]</f>
        <v>#REF!</v>
      </c>
      <c r="J463" s="73" t="s">
        <v>928</v>
      </c>
      <c r="K463" s="70"/>
    </row>
    <row r="464" spans="1:11" ht="35.1" customHeight="1">
      <c r="A464" s="63" t="s">
        <v>142</v>
      </c>
      <c r="B464" s="63" t="s">
        <v>298</v>
      </c>
      <c r="C464" s="64" t="s">
        <v>299</v>
      </c>
      <c r="D464" s="64" t="s">
        <v>299</v>
      </c>
      <c r="E464" s="77" t="s">
        <v>148</v>
      </c>
      <c r="F464" s="65"/>
      <c r="G464" s="72" t="e">
        <f>SUMIF([1]!Table13[Kode Barang],TBL_STOK5[[#This Row],[Kode Material]],[1]!Table13[Jumlah])</f>
        <v>#REF!</v>
      </c>
      <c r="H464" s="72" t="e">
        <f>SUMIF([1]!Table134[Kode Barang],TBL_STOK5[[#This Row],[Kode Material]],[1]!Table134[Jumlah])</f>
        <v>#REF!</v>
      </c>
      <c r="I464" s="65" t="e">
        <f>TBL_STOK5[[#This Row],[Stok Alat Awal]]+TBL_STOK5[[#This Row],[Alat In]]-TBL_STOK5[[#This Row],[Alat Out]]</f>
        <v>#REF!</v>
      </c>
      <c r="J464" s="73"/>
      <c r="K464" s="70"/>
    </row>
    <row r="465" spans="1:11" ht="35.1" customHeight="1">
      <c r="A465" s="63" t="s">
        <v>1370</v>
      </c>
      <c r="B465" s="63" t="s">
        <v>298</v>
      </c>
      <c r="C465" s="64" t="s">
        <v>1371</v>
      </c>
      <c r="D465" s="64" t="s">
        <v>1372</v>
      </c>
      <c r="E465" s="63" t="s">
        <v>148</v>
      </c>
      <c r="F465" s="65"/>
      <c r="G465" s="66" t="e">
        <f>SUMIF([1]!Table13[Kode Barang],TBL_STOK5[[#This Row],[Kode Material]],[1]!Table13[Jumlah])</f>
        <v>#REF!</v>
      </c>
      <c r="H465" s="66" t="e">
        <f>SUMIF([1]!Table134[Kode Barang],TBL_STOK5[[#This Row],[Kode Material]],[1]!Table134[Jumlah])</f>
        <v>#REF!</v>
      </c>
      <c r="I465" s="65" t="e">
        <f>TBL_STOK5[[#This Row],[Stok Alat Awal]]+TBL_STOK5[[#This Row],[Alat In]]-TBL_STOK5[[#This Row],[Alat Out]]</f>
        <v>#REF!</v>
      </c>
      <c r="J465" s="73" t="s">
        <v>174</v>
      </c>
      <c r="K465" s="70"/>
    </row>
    <row r="466" spans="1:11" ht="34.5" customHeight="1">
      <c r="A466" s="63" t="s">
        <v>1409</v>
      </c>
      <c r="B466" s="63" t="s">
        <v>298</v>
      </c>
      <c r="C466" s="64" t="s">
        <v>1420</v>
      </c>
      <c r="D466" s="64" t="s">
        <v>1421</v>
      </c>
      <c r="E466" s="63" t="s">
        <v>148</v>
      </c>
      <c r="F466" s="65"/>
      <c r="G466" s="72" t="e">
        <f>SUMIF([1]!Table13[Kode Barang],TBL_STOK5[[#This Row],[Kode Material]],[1]!Table13[Jumlah])</f>
        <v>#REF!</v>
      </c>
      <c r="H466" s="72" t="e">
        <f>SUMIF([1]!Table134[Kode Barang],TBL_STOK5[[#This Row],[Kode Material]],[1]!Table134[Jumlah])</f>
        <v>#REF!</v>
      </c>
      <c r="I466" s="65" t="e">
        <f>TBL_STOK5[[#This Row],[Stok Alat Awal]]+TBL_STOK5[[#This Row],[Alat In]]-TBL_STOK5[[#This Row],[Alat Out]]</f>
        <v>#REF!</v>
      </c>
      <c r="J466" s="73" t="s">
        <v>174</v>
      </c>
      <c r="K466" s="70"/>
    </row>
    <row r="467" spans="1:11" ht="34.5" customHeight="1">
      <c r="A467" s="63" t="s">
        <v>1464</v>
      </c>
      <c r="B467" s="63" t="s">
        <v>298</v>
      </c>
      <c r="C467" s="64" t="s">
        <v>1574</v>
      </c>
      <c r="D467" s="64" t="s">
        <v>1574</v>
      </c>
      <c r="E467" s="63" t="s">
        <v>148</v>
      </c>
      <c r="F467" s="65"/>
      <c r="G467" s="66" t="e">
        <f>SUMIF([1]!Table13[Kode Barang],TBL_STOK5[[#This Row],[Kode Material]],[1]!Table13[Jumlah])</f>
        <v>#REF!</v>
      </c>
      <c r="H467" s="66" t="e">
        <f>SUMIF([1]!Table134[Kode Barang],TBL_STOK5[[#This Row],[Kode Material]],[1]!Table134[Jumlah])</f>
        <v>#REF!</v>
      </c>
      <c r="I467" s="65" t="e">
        <f>TBL_STOK5[[#This Row],[Stok Alat Awal]]+TBL_STOK5[[#This Row],[Alat In]]-TBL_STOK5[[#This Row],[Alat Out]]</f>
        <v>#REF!</v>
      </c>
      <c r="J467" s="79" t="s">
        <v>1556</v>
      </c>
      <c r="K467" s="86"/>
    </row>
    <row r="468" spans="1:11" ht="35.1" customHeight="1">
      <c r="A468" s="63" t="s">
        <v>1145</v>
      </c>
      <c r="B468" s="63" t="s">
        <v>298</v>
      </c>
      <c r="C468" s="64" t="s">
        <v>1159</v>
      </c>
      <c r="D468" s="64" t="s">
        <v>1160</v>
      </c>
      <c r="E468" s="87" t="s">
        <v>148</v>
      </c>
      <c r="F468" s="66"/>
      <c r="G468" s="66" t="e">
        <f>SUMIF([1]!Table13[Kode Barang],TBL_STOK5[[#This Row],[Kode Material]],[1]!Table13[Jumlah])</f>
        <v>#REF!</v>
      </c>
      <c r="H468" s="66" t="e">
        <f>SUMIF([1]!Table134[Kode Barang],TBL_STOK5[[#This Row],[Kode Material]],[1]!Table134[Jumlah])</f>
        <v>#REF!</v>
      </c>
      <c r="I468" s="66" t="e">
        <f>TBL_STOK5[[#This Row],[Stok Alat Awal]]+TBL_STOK5[[#This Row],[Alat In]]-TBL_STOK5[[#This Row],[Alat Out]]</f>
        <v>#REF!</v>
      </c>
      <c r="J468" s="73"/>
      <c r="K468" s="70"/>
    </row>
    <row r="469" spans="1:11" ht="35.1" customHeight="1">
      <c r="A469" s="63" t="s">
        <v>1161</v>
      </c>
      <c r="B469" s="63" t="s">
        <v>298</v>
      </c>
      <c r="C469" s="64" t="s">
        <v>1170</v>
      </c>
      <c r="D469" s="64" t="s">
        <v>1171</v>
      </c>
      <c r="E469" s="90" t="s">
        <v>148</v>
      </c>
      <c r="F469" s="65"/>
      <c r="G469" s="72" t="e">
        <f>SUMIF([1]!Table13[Kode Barang],TBL_STOK5[[#This Row],[Kode Material]],[1]!Table13[Jumlah])</f>
        <v>#REF!</v>
      </c>
      <c r="H469" s="72" t="e">
        <f>SUMIF([1]!Table134[Kode Barang],TBL_STOK5[[#This Row],[Kode Material]],[1]!Table134[Jumlah])</f>
        <v>#REF!</v>
      </c>
      <c r="I469" s="65" t="e">
        <f>TBL_STOK5[[#This Row],[Stok Alat Awal]]+TBL_STOK5[[#This Row],[Alat In]]-TBL_STOK5[[#This Row],[Alat Out]]</f>
        <v>#REF!</v>
      </c>
      <c r="J469" s="73" t="s">
        <v>604</v>
      </c>
      <c r="K469" s="70"/>
    </row>
    <row r="470" spans="1:11" ht="34.5" customHeight="1">
      <c r="A470" s="63" t="s">
        <v>1464</v>
      </c>
      <c r="B470" s="63" t="s">
        <v>298</v>
      </c>
      <c r="C470" s="64" t="s">
        <v>1536</v>
      </c>
      <c r="D470" s="64" t="s">
        <v>1537</v>
      </c>
      <c r="E470" s="63" t="s">
        <v>148</v>
      </c>
      <c r="F470" s="65"/>
      <c r="G470" s="72" t="e">
        <f>SUMIF([1]!Table13[Kode Barang],TBL_STOK5[[#This Row],[Kode Material]],[1]!Table13[Jumlah])</f>
        <v>#REF!</v>
      </c>
      <c r="H470" s="72" t="e">
        <f>SUMIF([1]!Table134[Kode Barang],TBL_STOK5[[#This Row],[Kode Material]],[1]!Table134[Jumlah])</f>
        <v>#REF!</v>
      </c>
      <c r="I470" s="65" t="e">
        <f>TBL_STOK5[[#This Row],[Stok Alat Awal]]+TBL_STOK5[[#This Row],[Alat In]]-TBL_STOK5[[#This Row],[Alat Out]]</f>
        <v>#REF!</v>
      </c>
      <c r="J470" s="73" t="s">
        <v>1538</v>
      </c>
      <c r="K470" s="70"/>
    </row>
    <row r="471" spans="1:11" ht="34.5" customHeight="1">
      <c r="A471" s="63" t="s">
        <v>1464</v>
      </c>
      <c r="B471" s="63" t="s">
        <v>298</v>
      </c>
      <c r="C471" s="64" t="s">
        <v>1539</v>
      </c>
      <c r="D471" s="64" t="s">
        <v>1540</v>
      </c>
      <c r="E471" s="63" t="s">
        <v>148</v>
      </c>
      <c r="F471" s="65"/>
      <c r="G471" s="72" t="e">
        <f>SUMIF([1]!Table13[Kode Barang],TBL_STOK5[[#This Row],[Kode Material]],[1]!Table13[Jumlah])</f>
        <v>#REF!</v>
      </c>
      <c r="H471" s="72" t="e">
        <f>SUMIF([1]!Table134[Kode Barang],TBL_STOK5[[#This Row],[Kode Material]],[1]!Table134[Jumlah])</f>
        <v>#REF!</v>
      </c>
      <c r="I471" s="65" t="e">
        <f>TBL_STOK5[[#This Row],[Stok Alat Awal]]+TBL_STOK5[[#This Row],[Alat In]]-TBL_STOK5[[#This Row],[Alat Out]]</f>
        <v>#REF!</v>
      </c>
      <c r="J471" s="73" t="s">
        <v>174</v>
      </c>
      <c r="K471" s="86"/>
    </row>
    <row r="472" spans="1:11" ht="35.1" customHeight="1">
      <c r="A472" s="63" t="s">
        <v>1464</v>
      </c>
      <c r="B472" s="63" t="s">
        <v>298</v>
      </c>
      <c r="C472" s="64" t="s">
        <v>1541</v>
      </c>
      <c r="D472" s="64" t="s">
        <v>1542</v>
      </c>
      <c r="E472" s="63" t="s">
        <v>148</v>
      </c>
      <c r="F472" s="65"/>
      <c r="G472" s="72" t="e">
        <f>SUMIF([1]!Table13[Kode Barang],TBL_STOK5[[#This Row],[Kode Material]],[1]!Table13[Jumlah])</f>
        <v>#REF!</v>
      </c>
      <c r="H472" s="72" t="e">
        <f>SUMIF([1]!Table134[Kode Barang],TBL_STOK5[[#This Row],[Kode Material]],[1]!Table134[Jumlah])</f>
        <v>#REF!</v>
      </c>
      <c r="I472" s="65" t="e">
        <f>TBL_STOK5[[#This Row],[Stok Alat Awal]]+TBL_STOK5[[#This Row],[Alat In]]-TBL_STOK5[[#This Row],[Alat Out]]</f>
        <v>#REF!</v>
      </c>
      <c r="J472" s="73" t="s">
        <v>174</v>
      </c>
      <c r="K472" s="70"/>
    </row>
    <row r="473" spans="1:11" ht="9" hidden="1" customHeight="1">
      <c r="A473" s="63"/>
      <c r="B473" s="63"/>
      <c r="C473" s="64"/>
      <c r="D473" s="64"/>
      <c r="E473" s="63"/>
      <c r="F473" s="65"/>
      <c r="G473" s="72" t="e">
        <f>SUMIF([1]!Table13[Kode Barang],TBL_STOK5[[#This Row],[Kode Material]],[1]!Table13[Jumlah])</f>
        <v>#REF!</v>
      </c>
      <c r="H473" s="72" t="e">
        <f>SUMIF([1]!Table134[Kode Barang],TBL_STOK5[[#This Row],[Kode Material]],[1]!Table134[Jumlah])</f>
        <v>#REF!</v>
      </c>
      <c r="I473" s="65" t="e">
        <f>TBL_STOK5[[#This Row],[Stok Alat Awal]]+TBL_STOK5[[#This Row],[Alat In]]-TBL_STOK5[[#This Row],[Alat Out]]</f>
        <v>#REF!</v>
      </c>
      <c r="J473" s="73"/>
      <c r="K473" s="70"/>
    </row>
    <row r="474" spans="1:11" ht="9" hidden="1" customHeight="1">
      <c r="G474" s="95"/>
      <c r="H474" s="96"/>
      <c r="I474" s="95"/>
    </row>
    <row r="475" spans="1:11" ht="9" hidden="1" customHeight="1">
      <c r="A475" s="84"/>
      <c r="B475" s="84"/>
      <c r="C475" s="84"/>
      <c r="D475" s="84"/>
      <c r="E475" s="97"/>
      <c r="F475" s="84"/>
      <c r="G475" s="84"/>
      <c r="H475" s="84"/>
      <c r="I475" s="84"/>
      <c r="J475" s="85"/>
      <c r="K475" s="86"/>
    </row>
    <row r="476" spans="1:11" ht="9" hidden="1" customHeight="1">
      <c r="A476" s="80"/>
      <c r="B476" s="80"/>
      <c r="C476" s="81"/>
      <c r="D476" s="82"/>
      <c r="E476" s="97"/>
      <c r="F476" s="84"/>
      <c r="G476" s="84"/>
      <c r="H476" s="84"/>
      <c r="I476" s="84"/>
      <c r="J476" s="85"/>
      <c r="K476" s="86"/>
    </row>
    <row r="477" spans="1:11" ht="9" hidden="1" customHeight="1">
      <c r="A477" s="63"/>
      <c r="B477" s="63"/>
      <c r="C477" s="64"/>
      <c r="D477" s="77"/>
      <c r="E477" s="74"/>
      <c r="F477" s="66"/>
      <c r="G477" s="66"/>
      <c r="H477" s="66"/>
      <c r="I477" s="66"/>
      <c r="J477" s="73"/>
      <c r="K477" s="86"/>
    </row>
    <row r="478" spans="1:11" ht="35.1" customHeight="1">
      <c r="A478" s="63" t="s">
        <v>1283</v>
      </c>
      <c r="B478" s="63" t="s">
        <v>298</v>
      </c>
      <c r="C478" s="64" t="s">
        <v>1303</v>
      </c>
      <c r="D478" s="64" t="s">
        <v>1304</v>
      </c>
      <c r="E478" s="63" t="s">
        <v>761</v>
      </c>
      <c r="F478" s="65"/>
      <c r="G478" s="66" t="e">
        <f>SUMIF([1]!Table13[Kode Barang],TBL_STOK5[[#This Row],[Kode Material]],[1]!Table13[Jumlah])</f>
        <v>#REF!</v>
      </c>
      <c r="H478" s="66" t="e">
        <f>SUMIF([1]!Table134[Kode Barang],TBL_STOK5[[#This Row],[Kode Material]],[1]!Table134[Jumlah])</f>
        <v>#REF!</v>
      </c>
      <c r="I478" s="65" t="e">
        <f>TBL_STOK5[[#This Row],[Stok Alat Awal]]+TBL_STOK5[[#This Row],[Alat In]]-TBL_STOK5[[#This Row],[Alat Out]]</f>
        <v>#REF!</v>
      </c>
      <c r="J478" s="73" t="s">
        <v>212</v>
      </c>
      <c r="K478" s="70"/>
    </row>
    <row r="479" spans="1:11" ht="35.1" customHeight="1">
      <c r="A479" s="63" t="s">
        <v>1283</v>
      </c>
      <c r="B479" s="63" t="s">
        <v>298</v>
      </c>
      <c r="C479" s="64" t="s">
        <v>1301</v>
      </c>
      <c r="D479" s="64" t="s">
        <v>1302</v>
      </c>
      <c r="E479" s="63" t="s">
        <v>761</v>
      </c>
      <c r="F479" s="65"/>
      <c r="G479" s="72" t="e">
        <f>SUMIF([1]!Table13[Kode Barang],TBL_STOK5[[#This Row],[Kode Material]],[1]!Table13[Jumlah])</f>
        <v>#REF!</v>
      </c>
      <c r="H479" s="72" t="e">
        <f>SUMIF([1]!Table134[Kode Barang],TBL_STOK5[[#This Row],[Kode Material]],[1]!Table134[Jumlah])</f>
        <v>#REF!</v>
      </c>
      <c r="I479" s="65" t="e">
        <f>TBL_STOK5[[#This Row],[Stok Alat Awal]]+TBL_STOK5[[#This Row],[Alat In]]-TBL_STOK5[[#This Row],[Alat Out]]</f>
        <v>#REF!</v>
      </c>
      <c r="J479" s="73"/>
      <c r="K479" s="70"/>
    </row>
    <row r="480" spans="1:11" ht="35.1" customHeight="1">
      <c r="A480" s="63" t="s">
        <v>1283</v>
      </c>
      <c r="B480" s="63" t="s">
        <v>298</v>
      </c>
      <c r="C480" s="64" t="s">
        <v>1307</v>
      </c>
      <c r="D480" s="64" t="s">
        <v>1308</v>
      </c>
      <c r="E480" s="63" t="s">
        <v>761</v>
      </c>
      <c r="F480" s="65"/>
      <c r="G480" s="66" t="e">
        <f>SUMIF([1]!Table13[Kode Barang],TBL_STOK5[[#This Row],[Kode Material]],[1]!Table13[Jumlah])</f>
        <v>#REF!</v>
      </c>
      <c r="H480" s="66" t="e">
        <f>SUMIF([1]!Table134[Kode Barang],TBL_STOK5[[#This Row],[Kode Material]],[1]!Table134[Jumlah])</f>
        <v>#REF!</v>
      </c>
      <c r="I480" s="65" t="e">
        <f>TBL_STOK5[[#This Row],[Stok Alat Awal]]+TBL_STOK5[[#This Row],[Alat In]]-TBL_STOK5[[#This Row],[Alat Out]]</f>
        <v>#REF!</v>
      </c>
      <c r="J480" s="73" t="s">
        <v>1033</v>
      </c>
      <c r="K480" s="70"/>
    </row>
    <row r="481" spans="1:11" ht="35.1" customHeight="1">
      <c r="A481" s="63" t="s">
        <v>1283</v>
      </c>
      <c r="B481" s="63" t="s">
        <v>298</v>
      </c>
      <c r="C481" s="64" t="s">
        <v>1305</v>
      </c>
      <c r="D481" s="64" t="s">
        <v>1306</v>
      </c>
      <c r="E481" s="63" t="s">
        <v>761</v>
      </c>
      <c r="F481" s="65"/>
      <c r="G481" s="66" t="e">
        <f>SUMIF([1]!Table13[Kode Barang],TBL_STOK5[[#This Row],[Kode Material]],[1]!Table13[Jumlah])</f>
        <v>#REF!</v>
      </c>
      <c r="H481" s="66" t="e">
        <f>SUMIF([1]!Table134[Kode Barang],TBL_STOK5[[#This Row],[Kode Material]],[1]!Table134[Jumlah])</f>
        <v>#REF!</v>
      </c>
      <c r="I481" s="65" t="e">
        <f>TBL_STOK5[[#This Row],[Stok Alat Awal]]+TBL_STOK5[[#This Row],[Alat In]]-TBL_STOK5[[#This Row],[Alat Out]]</f>
        <v>#REF!</v>
      </c>
      <c r="J481" s="73" t="s">
        <v>212</v>
      </c>
      <c r="K481" s="70"/>
    </row>
    <row r="482" spans="1:11" ht="35.1" customHeight="1">
      <c r="A482" s="63" t="s">
        <v>1409</v>
      </c>
      <c r="B482" s="63" t="s">
        <v>298</v>
      </c>
      <c r="C482" s="64" t="s">
        <v>1447</v>
      </c>
      <c r="D482" s="64" t="s">
        <v>1448</v>
      </c>
      <c r="E482" s="63" t="s">
        <v>761</v>
      </c>
      <c r="F482" s="65"/>
      <c r="G482" s="72" t="e">
        <f>SUMIF([1]!Table13[Kode Barang],TBL_STOK5[[#This Row],[Kode Material]],[1]!Table13[Jumlah])</f>
        <v>#REF!</v>
      </c>
      <c r="H482" s="72" t="e">
        <f>SUMIF([1]!Table134[Kode Barang],TBL_STOK5[[#This Row],[Kode Material]],[1]!Table134[Jumlah])</f>
        <v>#REF!</v>
      </c>
      <c r="I482" s="65" t="e">
        <f>TBL_STOK5[[#This Row],[Stok Alat Awal]]+TBL_STOK5[[#This Row],[Alat In]]-TBL_STOK5[[#This Row],[Alat Out]]</f>
        <v>#REF!</v>
      </c>
      <c r="J482" s="73" t="s">
        <v>174</v>
      </c>
      <c r="K482" s="70"/>
    </row>
    <row r="483" spans="1:11" ht="35.1" customHeight="1">
      <c r="A483" s="63" t="s">
        <v>1283</v>
      </c>
      <c r="B483" s="63" t="s">
        <v>298</v>
      </c>
      <c r="C483" s="64" t="s">
        <v>1330</v>
      </c>
      <c r="D483" s="64" t="s">
        <v>1331</v>
      </c>
      <c r="E483" s="63" t="s">
        <v>761</v>
      </c>
      <c r="F483" s="65"/>
      <c r="G483" s="66" t="e">
        <f>SUMIF([1]!Table13[Kode Barang],TBL_STOK5[[#This Row],[Kode Material]],[1]!Table13[Jumlah])</f>
        <v>#REF!</v>
      </c>
      <c r="H483" s="66" t="e">
        <f>SUMIF([1]!Table134[Kode Barang],TBL_STOK5[[#This Row],[Kode Material]],[1]!Table134[Jumlah])</f>
        <v>#REF!</v>
      </c>
      <c r="I483" s="65" t="e">
        <f>TBL_STOK5[[#This Row],[Stok Alat Awal]]+TBL_STOK5[[#This Row],[Alat In]]-TBL_STOK5[[#This Row],[Alat Out]]</f>
        <v>#REF!</v>
      </c>
      <c r="J483" s="73" t="s">
        <v>1033</v>
      </c>
      <c r="K483" s="70"/>
    </row>
    <row r="484" spans="1:11" ht="35.1" customHeight="1">
      <c r="A484" s="63" t="s">
        <v>1283</v>
      </c>
      <c r="B484" s="63" t="s">
        <v>298</v>
      </c>
      <c r="C484" s="64" t="s">
        <v>1339</v>
      </c>
      <c r="D484" s="64" t="s">
        <v>1340</v>
      </c>
      <c r="E484" s="63" t="s">
        <v>761</v>
      </c>
      <c r="F484" s="65"/>
      <c r="G484" s="66" t="e">
        <f>SUMIF([1]!Table13[Kode Barang],TBL_STOK5[[#This Row],[Kode Material]],[1]!Table13[Jumlah])</f>
        <v>#REF!</v>
      </c>
      <c r="H484" s="66" t="e">
        <f>SUMIF([1]!Table134[Kode Barang],TBL_STOK5[[#This Row],[Kode Material]],[1]!Table134[Jumlah])</f>
        <v>#REF!</v>
      </c>
      <c r="I484" s="65" t="e">
        <f>TBL_STOK5[[#This Row],[Stok Alat Awal]]+TBL_STOK5[[#This Row],[Alat In]]-TBL_STOK5[[#This Row],[Alat Out]]</f>
        <v>#REF!</v>
      </c>
      <c r="J484" s="73" t="s">
        <v>1341</v>
      </c>
      <c r="K484" s="70"/>
    </row>
    <row r="485" spans="1:11" ht="35.1" customHeight="1">
      <c r="A485" s="63" t="s">
        <v>1283</v>
      </c>
      <c r="B485" s="63" t="s">
        <v>298</v>
      </c>
      <c r="C485" s="64" t="s">
        <v>1595</v>
      </c>
      <c r="D485" s="64" t="s">
        <v>1596</v>
      </c>
      <c r="E485" s="63" t="s">
        <v>761</v>
      </c>
      <c r="F485" s="65">
        <v>1</v>
      </c>
      <c r="G485" s="66" t="e">
        <f>SUMIF([1]!Table13[Kode Barang],TBL_STOK5[[#This Row],[Kode Material]],[1]!Table13[Jumlah])</f>
        <v>#REF!</v>
      </c>
      <c r="H485" s="66" t="e">
        <f>SUMIF([1]!Table134[Kode Barang],TBL_STOK5[[#This Row],[Kode Material]],[1]!Table134[Jumlah])</f>
        <v>#REF!</v>
      </c>
      <c r="I485" s="65" t="e">
        <f>TBL_STOK5[[#This Row],[Stok Alat Awal]]+TBL_STOK5[[#This Row],[Alat In]]-TBL_STOK5[[#This Row],[Alat Out]]</f>
        <v>#REF!</v>
      </c>
      <c r="J485" s="73"/>
      <c r="K485" s="70"/>
    </row>
    <row r="486" spans="1:11" ht="35.1" customHeight="1">
      <c r="A486" s="63" t="s">
        <v>1283</v>
      </c>
      <c r="B486" s="63" t="s">
        <v>298</v>
      </c>
      <c r="C486" s="64" t="s">
        <v>1597</v>
      </c>
      <c r="D486" s="64" t="s">
        <v>1597</v>
      </c>
      <c r="E486" s="63" t="s">
        <v>761</v>
      </c>
      <c r="F486" s="65">
        <v>1</v>
      </c>
      <c r="G486" s="72" t="e">
        <f>SUMIF([1]!Table13[Kode Barang],TBL_STOK5[[#This Row],[Kode Material]],[1]!Table13[Jumlah])</f>
        <v>#REF!</v>
      </c>
      <c r="H486" s="72" t="e">
        <f>SUMIF([1]!Table134[Kode Barang],TBL_STOK5[[#This Row],[Kode Material]],[1]!Table134[Jumlah])</f>
        <v>#REF!</v>
      </c>
      <c r="I486" s="65" t="e">
        <f>TBL_STOK5[[#This Row],[Stok Alat Awal]]+TBL_STOK5[[#This Row],[Alat In]]-TBL_STOK5[[#This Row],[Alat Out]]</f>
        <v>#REF!</v>
      </c>
      <c r="J486" s="73" t="s">
        <v>1292</v>
      </c>
      <c r="K486" s="70"/>
    </row>
    <row r="487" spans="1:11" ht="35.1" customHeight="1">
      <c r="A487" s="63" t="s">
        <v>1283</v>
      </c>
      <c r="B487" s="63" t="s">
        <v>298</v>
      </c>
      <c r="C487" s="64" t="s">
        <v>1598</v>
      </c>
      <c r="D487" s="64" t="s">
        <v>1598</v>
      </c>
      <c r="E487" s="63" t="s">
        <v>761</v>
      </c>
      <c r="F487" s="65">
        <v>1</v>
      </c>
      <c r="G487" s="72" t="e">
        <f>SUMIF([1]!Table13[Kode Barang],TBL_STOK5[[#This Row],[Kode Material]],[1]!Table13[Jumlah])</f>
        <v>#REF!</v>
      </c>
      <c r="H487" s="72" t="e">
        <f>SUMIF([1]!Table134[Kode Barang],TBL_STOK5[[#This Row],[Kode Material]],[1]!Table134[Jumlah])</f>
        <v>#REF!</v>
      </c>
      <c r="I487" s="65" t="e">
        <f>TBL_STOK5[[#This Row],[Stok Alat Awal]]+TBL_STOK5[[#This Row],[Alat In]]-TBL_STOK5[[#This Row],[Alat Out]]</f>
        <v>#REF!</v>
      </c>
      <c r="J487" s="73"/>
      <c r="K487" s="70"/>
    </row>
    <row r="488" spans="1:11" ht="35.1" customHeight="1">
      <c r="A488" s="63" t="s">
        <v>1283</v>
      </c>
      <c r="B488" s="63" t="s">
        <v>298</v>
      </c>
      <c r="C488" s="64" t="s">
        <v>1288</v>
      </c>
      <c r="D488" s="64" t="s">
        <v>1289</v>
      </c>
      <c r="E488" s="63" t="s">
        <v>761</v>
      </c>
      <c r="F488" s="65">
        <v>1</v>
      </c>
      <c r="G488" s="66" t="e">
        <f>SUMIF([1]!Table13[Kode Barang],TBL_STOK5[[#This Row],[Kode Material]],[1]!Table13[Jumlah])</f>
        <v>#REF!</v>
      </c>
      <c r="H488" s="66" t="e">
        <f>SUMIF([1]!Table134[Kode Barang],TBL_STOK5[[#This Row],[Kode Material]],[1]!Table134[Jumlah])</f>
        <v>#REF!</v>
      </c>
      <c r="I488" s="65" t="e">
        <f>TBL_STOK5[[#This Row],[Stok Alat Awal]]+TBL_STOK5[[#This Row],[Alat In]]-TBL_STOK5[[#This Row],[Alat Out]]</f>
        <v>#REF!</v>
      </c>
      <c r="J488" s="73" t="s">
        <v>632</v>
      </c>
      <c r="K488" s="70"/>
    </row>
    <row r="489" spans="1:11" ht="35.1" customHeight="1">
      <c r="A489" s="63" t="s">
        <v>1283</v>
      </c>
      <c r="B489" s="63" t="s">
        <v>298</v>
      </c>
      <c r="C489" s="64" t="s">
        <v>1320</v>
      </c>
      <c r="D489" s="64" t="s">
        <v>1321</v>
      </c>
      <c r="E489" s="63" t="s">
        <v>761</v>
      </c>
      <c r="F489" s="65">
        <v>2</v>
      </c>
      <c r="G489" s="66" t="e">
        <f>SUMIF([1]!Table13[Kode Barang],TBL_STOK5[[#This Row],[Kode Material]],[1]!Table13[Jumlah])</f>
        <v>#REF!</v>
      </c>
      <c r="H489" s="66" t="e">
        <f>SUMIF([1]!Table134[Kode Barang],TBL_STOK5[[#This Row],[Kode Material]],[1]!Table134[Jumlah])</f>
        <v>#REF!</v>
      </c>
      <c r="I489" s="65" t="e">
        <f>TBL_STOK5[[#This Row],[Stok Alat Awal]]+TBL_STOK5[[#This Row],[Alat In]]-TBL_STOK5[[#This Row],[Alat Out]]</f>
        <v>#REF!</v>
      </c>
      <c r="J489" s="73" t="s">
        <v>174</v>
      </c>
      <c r="K489" s="70"/>
    </row>
    <row r="490" spans="1:11" ht="35.1" customHeight="1">
      <c r="A490" s="63" t="s">
        <v>1283</v>
      </c>
      <c r="B490" s="63" t="s">
        <v>298</v>
      </c>
      <c r="C490" s="64" t="s">
        <v>1317</v>
      </c>
      <c r="D490" s="64" t="s">
        <v>1318</v>
      </c>
      <c r="E490" s="63" t="s">
        <v>761</v>
      </c>
      <c r="F490" s="65">
        <v>2</v>
      </c>
      <c r="G490" s="72" t="e">
        <f>SUMIF([1]!Table13[Kode Barang],TBL_STOK5[[#This Row],[Kode Material]],[1]!Table13[Jumlah])</f>
        <v>#REF!</v>
      </c>
      <c r="H490" s="72" t="e">
        <f>SUMIF([1]!Table134[Kode Barang],TBL_STOK5[[#This Row],[Kode Material]],[1]!Table134[Jumlah])</f>
        <v>#REF!</v>
      </c>
      <c r="I490" s="65" t="e">
        <f>TBL_STOK5[[#This Row],[Stok Alat Awal]]+TBL_STOK5[[#This Row],[Alat In]]-TBL_STOK5[[#This Row],[Alat Out]]</f>
        <v>#REF!</v>
      </c>
      <c r="J490" s="73" t="s">
        <v>1319</v>
      </c>
      <c r="K490" s="70"/>
    </row>
    <row r="491" spans="1:11" ht="35.1" customHeight="1">
      <c r="A491" s="63" t="s">
        <v>1283</v>
      </c>
      <c r="B491" s="63" t="s">
        <v>298</v>
      </c>
      <c r="C491" s="64" t="s">
        <v>1322</v>
      </c>
      <c r="D491" s="64" t="s">
        <v>1323</v>
      </c>
      <c r="E491" s="63" t="s">
        <v>761</v>
      </c>
      <c r="F491" s="65">
        <v>2</v>
      </c>
      <c r="G491" s="72" t="e">
        <f>SUMIF([1]!Table13[Kode Barang],TBL_STOK5[[#This Row],[Kode Material]],[1]!Table13[Jumlah])</f>
        <v>#REF!</v>
      </c>
      <c r="H491" s="72" t="e">
        <f>SUMIF([1]!Table134[Kode Barang],TBL_STOK5[[#This Row],[Kode Material]],[1]!Table134[Jumlah])</f>
        <v>#REF!</v>
      </c>
      <c r="I491" s="65" t="e">
        <f>TBL_STOK5[[#This Row],[Stok Alat Awal]]+TBL_STOK5[[#This Row],[Alat In]]-TBL_STOK5[[#This Row],[Alat Out]]</f>
        <v>#REF!</v>
      </c>
      <c r="J491" s="73"/>
      <c r="K491" s="70"/>
    </row>
    <row r="492" spans="1:11" ht="34.5" customHeight="1">
      <c r="A492" s="63" t="s">
        <v>1283</v>
      </c>
      <c r="B492" s="63" t="s">
        <v>298</v>
      </c>
      <c r="C492" s="64" t="s">
        <v>1324</v>
      </c>
      <c r="D492" s="64" t="s">
        <v>1325</v>
      </c>
      <c r="E492" s="63" t="s">
        <v>761</v>
      </c>
      <c r="F492" s="65">
        <v>1</v>
      </c>
      <c r="G492" s="66" t="e">
        <f>SUMIF([1]!Table13[Kode Barang],TBL_STOK5[[#This Row],[Kode Material]],[1]!Table13[Jumlah])</f>
        <v>#REF!</v>
      </c>
      <c r="H492" s="66" t="e">
        <f>SUMIF([1]!Table134[Kode Barang],TBL_STOK5[[#This Row],[Kode Material]],[1]!Table134[Jumlah])</f>
        <v>#REF!</v>
      </c>
      <c r="I492" s="65" t="e">
        <f>TBL_STOK5[[#This Row],[Stok Alat Awal]]+TBL_STOK5[[#This Row],[Alat In]]-TBL_STOK5[[#This Row],[Alat Out]]</f>
        <v>#REF!</v>
      </c>
      <c r="J492" s="73" t="s">
        <v>174</v>
      </c>
      <c r="K492" s="70"/>
    </row>
    <row r="493" spans="1:11" ht="34.5" customHeight="1">
      <c r="A493" s="63" t="s">
        <v>1283</v>
      </c>
      <c r="B493" s="63" t="s">
        <v>298</v>
      </c>
      <c r="C493" s="64" t="s">
        <v>1326</v>
      </c>
      <c r="D493" s="64" t="s">
        <v>1327</v>
      </c>
      <c r="E493" s="63" t="s">
        <v>761</v>
      </c>
      <c r="F493" s="65">
        <v>2</v>
      </c>
      <c r="G493" s="72" t="e">
        <f>SUMIF([1]!Table13[Kode Barang],TBL_STOK5[[#This Row],[Kode Material]],[1]!Table13[Jumlah])</f>
        <v>#REF!</v>
      </c>
      <c r="H493" s="72" t="e">
        <f>SUMIF([1]!Table134[Kode Barang],TBL_STOK5[[#This Row],[Kode Material]],[1]!Table134[Jumlah])</f>
        <v>#REF!</v>
      </c>
      <c r="I493" s="65" t="e">
        <f>TBL_STOK5[[#This Row],[Stok Alat Awal]]+TBL_STOK5[[#This Row],[Alat In]]-TBL_STOK5[[#This Row],[Alat Out]]</f>
        <v>#REF!</v>
      </c>
      <c r="J493" s="73" t="s">
        <v>174</v>
      </c>
      <c r="K493" s="70"/>
    </row>
    <row r="494" spans="1:11" s="89" customFormat="1" ht="34.5" customHeight="1">
      <c r="A494" s="63" t="s">
        <v>1283</v>
      </c>
      <c r="B494" s="63" t="s">
        <v>298</v>
      </c>
      <c r="C494" s="64" t="s">
        <v>1296</v>
      </c>
      <c r="D494" s="64" t="s">
        <v>1297</v>
      </c>
      <c r="E494" s="63" t="s">
        <v>761</v>
      </c>
      <c r="F494" s="65">
        <v>2</v>
      </c>
      <c r="G494" s="66" t="e">
        <f>SUMIF([1]!Table13[Kode Barang],TBL_STOK5[[#This Row],[Kode Material]],[1]!Table13[Jumlah])</f>
        <v>#REF!</v>
      </c>
      <c r="H494" s="66" t="e">
        <f>SUMIF([1]!Table134[Kode Barang],TBL_STOK5[[#This Row],[Kode Material]],[1]!Table134[Jumlah])</f>
        <v>#REF!</v>
      </c>
      <c r="I494" s="65" t="e">
        <f>TBL_STOK5[[#This Row],[Stok Alat Awal]]+TBL_STOK5[[#This Row],[Alat In]]-TBL_STOK5[[#This Row],[Alat Out]]</f>
        <v>#REF!</v>
      </c>
      <c r="J494" s="79" t="s">
        <v>1298</v>
      </c>
      <c r="K494" s="77"/>
    </row>
    <row r="495" spans="1:11" s="89" customFormat="1" ht="34.5" customHeight="1">
      <c r="A495" s="63" t="s">
        <v>1283</v>
      </c>
      <c r="B495" s="63" t="s">
        <v>298</v>
      </c>
      <c r="C495" s="64" t="s">
        <v>1299</v>
      </c>
      <c r="D495" s="64" t="s">
        <v>1300</v>
      </c>
      <c r="E495" s="63" t="s">
        <v>761</v>
      </c>
      <c r="F495" s="65">
        <v>6</v>
      </c>
      <c r="G495" s="72" t="e">
        <f>SUMIF([1]!Table13[Kode Barang],TBL_STOK5[[#This Row],[Kode Material]],[1]!Table13[Jumlah])</f>
        <v>#REF!</v>
      </c>
      <c r="H495" s="72" t="e">
        <f>SUMIF([1]!Table134[Kode Barang],TBL_STOK5[[#This Row],[Kode Material]],[1]!Table134[Jumlah])</f>
        <v>#REF!</v>
      </c>
      <c r="I495" s="65" t="e">
        <f>TBL_STOK5[[#This Row],[Stok Alat Awal]]+TBL_STOK5[[#This Row],[Alat In]]-TBL_STOK5[[#This Row],[Alat Out]]</f>
        <v>#REF!</v>
      </c>
      <c r="J495" s="73" t="s">
        <v>872</v>
      </c>
      <c r="K495" s="86"/>
    </row>
    <row r="496" spans="1:11" s="89" customFormat="1" ht="34.5" customHeight="1">
      <c r="A496" s="63" t="s">
        <v>1283</v>
      </c>
      <c r="B496" s="63" t="s">
        <v>298</v>
      </c>
      <c r="C496" s="64" t="s">
        <v>1335</v>
      </c>
      <c r="D496" s="64" t="s">
        <v>1336</v>
      </c>
      <c r="E496" s="63" t="s">
        <v>761</v>
      </c>
      <c r="F496" s="65">
        <v>1</v>
      </c>
      <c r="G496" s="72" t="e">
        <f>SUMIF([1]!Table13[Kode Barang],TBL_STOK5[[#This Row],[Kode Material]],[1]!Table13[Jumlah])</f>
        <v>#REF!</v>
      </c>
      <c r="H496" s="72" t="e">
        <f>SUMIF([1]!Table134[Kode Barang],TBL_STOK5[[#This Row],[Kode Material]],[1]!Table134[Jumlah])</f>
        <v>#REF!</v>
      </c>
      <c r="I496" s="65" t="e">
        <f>TBL_STOK5[[#This Row],[Stok Alat Awal]]+TBL_STOK5[[#This Row],[Alat In]]-TBL_STOK5[[#This Row],[Alat Out]]</f>
        <v>#REF!</v>
      </c>
      <c r="J496" s="73" t="s">
        <v>632</v>
      </c>
      <c r="K496" s="86"/>
    </row>
    <row r="497" spans="1:11" ht="9" hidden="1" customHeight="1">
      <c r="A497" s="63"/>
      <c r="B497" s="63"/>
      <c r="C497" s="64"/>
      <c r="D497" s="77"/>
      <c r="E497" s="74"/>
      <c r="F497" s="66"/>
      <c r="G497" s="66"/>
      <c r="H497" s="66"/>
      <c r="I497" s="66"/>
      <c r="J497" s="73"/>
      <c r="K497" s="86"/>
    </row>
    <row r="498" spans="1:11" ht="9" hidden="1" customHeight="1">
      <c r="A498" s="80"/>
      <c r="B498" s="80"/>
      <c r="C498" s="81"/>
      <c r="D498" s="82"/>
      <c r="E498" s="97"/>
      <c r="F498" s="84"/>
      <c r="G498" s="84"/>
      <c r="H498" s="84"/>
      <c r="I498" s="84"/>
      <c r="J498" s="85"/>
      <c r="K498" s="86"/>
    </row>
    <row r="499" spans="1:11" ht="9" hidden="1" customHeight="1">
      <c r="A499" s="80"/>
      <c r="B499" s="80"/>
      <c r="C499" s="81"/>
      <c r="D499" s="82"/>
      <c r="E499" s="97"/>
      <c r="F499" s="84"/>
      <c r="G499" s="84"/>
      <c r="H499" s="84"/>
      <c r="I499" s="84"/>
      <c r="J499" s="85"/>
      <c r="K499" s="86"/>
    </row>
    <row r="500" spans="1:11" ht="9" hidden="1" customHeight="1">
      <c r="A500" s="63"/>
      <c r="B500" s="63"/>
      <c r="C500" s="64"/>
      <c r="D500" s="77"/>
      <c r="E500" s="74"/>
      <c r="F500" s="66"/>
      <c r="G500" s="66"/>
      <c r="H500" s="66"/>
      <c r="I500" s="66"/>
      <c r="J500" s="73"/>
      <c r="K500" s="86"/>
    </row>
    <row r="501" spans="1:11" ht="9" hidden="1" customHeight="1">
      <c r="A501" s="63"/>
      <c r="B501" s="63"/>
      <c r="C501" s="64"/>
      <c r="D501" s="77"/>
      <c r="E501" s="98"/>
      <c r="F501" s="66"/>
      <c r="G501" s="66"/>
      <c r="H501" s="66"/>
      <c r="I501" s="66"/>
      <c r="J501" s="73"/>
      <c r="K501" s="86"/>
    </row>
    <row r="502" spans="1:11" ht="9" hidden="1" customHeight="1">
      <c r="A502" s="80"/>
      <c r="B502" s="80"/>
      <c r="C502" s="81"/>
      <c r="D502" s="82"/>
      <c r="E502" s="112"/>
      <c r="F502" s="84"/>
      <c r="G502" s="84"/>
      <c r="H502" s="84"/>
      <c r="I502" s="84"/>
      <c r="J502" s="85"/>
      <c r="K502" s="86"/>
    </row>
    <row r="503" spans="1:11" ht="9" hidden="1" customHeight="1">
      <c r="A503" s="80"/>
      <c r="B503" s="80"/>
      <c r="C503" s="81"/>
      <c r="D503" s="82"/>
      <c r="E503" s="83"/>
      <c r="F503" s="84"/>
      <c r="G503" s="84"/>
      <c r="H503" s="84"/>
      <c r="I503" s="84"/>
      <c r="J503" s="85"/>
      <c r="K503" s="86"/>
    </row>
    <row r="504" spans="1:11" ht="9" hidden="1" customHeight="1">
      <c r="A504" s="63"/>
      <c r="B504" s="63"/>
      <c r="C504" s="64"/>
      <c r="D504" s="64"/>
      <c r="E504" s="98"/>
      <c r="F504" s="65"/>
      <c r="G504" s="66" t="e">
        <f>SUMIF([1]!Table13[Kode Barang],TBL_STOK5[[#This Row],[Kode Material]],[1]!Table13[Jumlah])</f>
        <v>#REF!</v>
      </c>
      <c r="H504" s="66" t="e">
        <f>SUMIF([1]!Table134[Kode Barang],TBL_STOK5[[#This Row],[Kode Material]],[1]!Table134[Jumlah])</f>
        <v>#REF!</v>
      </c>
      <c r="I504" s="65" t="e">
        <f>TBL_STOK5[[#This Row],[Stok Alat Awal]]+TBL_STOK5[[#This Row],[Alat In]]-TBL_STOK5[[#This Row],[Alat Out]]</f>
        <v>#REF!</v>
      </c>
      <c r="J504" s="73"/>
      <c r="K504" s="70"/>
    </row>
    <row r="505" spans="1:11" ht="34.5" customHeight="1">
      <c r="A505" s="63" t="s">
        <v>1283</v>
      </c>
      <c r="B505" s="63" t="s">
        <v>298</v>
      </c>
      <c r="C505" s="64" t="s">
        <v>1293</v>
      </c>
      <c r="D505" s="64" t="s">
        <v>1294</v>
      </c>
      <c r="E505" s="113" t="s">
        <v>761</v>
      </c>
      <c r="F505" s="65"/>
      <c r="G505" s="66" t="e">
        <f>SUMIF([1]!Table13[Kode Barang],TBL_STOK5[[#This Row],[Kode Material]],[1]!Table13[Jumlah])</f>
        <v>#REF!</v>
      </c>
      <c r="H505" s="66" t="e">
        <f>SUMIF([1]!Table134[Kode Barang],TBL_STOK5[[#This Row],[Kode Material]],[1]!Table134[Jumlah])</f>
        <v>#REF!</v>
      </c>
      <c r="I505" s="65" t="e">
        <f>TBL_STOK5[[#This Row],[Stok Alat Awal]]+TBL_STOK5[[#This Row],[Alat In]]-TBL_STOK5[[#This Row],[Alat Out]]</f>
        <v>#REF!</v>
      </c>
      <c r="J505" s="73" t="s">
        <v>1295</v>
      </c>
      <c r="K505" s="70"/>
    </row>
    <row r="506" spans="1:11" ht="35.1" customHeight="1">
      <c r="A506" s="63" t="s">
        <v>1464</v>
      </c>
      <c r="B506" s="63" t="s">
        <v>298</v>
      </c>
      <c r="C506" s="64" t="s">
        <v>1583</v>
      </c>
      <c r="D506" s="64" t="s">
        <v>1584</v>
      </c>
      <c r="E506" s="113" t="s">
        <v>761</v>
      </c>
      <c r="F506" s="65"/>
      <c r="G506" s="66" t="e">
        <f>SUMIF([1]!Table13[Kode Barang],TBL_STOK5[[#This Row],[Kode Material]],[1]!Table13[Jumlah])</f>
        <v>#REF!</v>
      </c>
      <c r="H506" s="66" t="e">
        <f>SUMIF([1]!Table134[Kode Barang],TBL_STOK5[[#This Row],[Kode Material]],[1]!Table134[Jumlah])</f>
        <v>#REF!</v>
      </c>
      <c r="I506" s="65" t="e">
        <f>TBL_STOK5[[#This Row],[Stok Alat Awal]]+TBL_STOK5[[#This Row],[Alat In]]-TBL_STOK5[[#This Row],[Alat Out]]</f>
        <v>#REF!</v>
      </c>
      <c r="J506" s="73" t="s">
        <v>174</v>
      </c>
      <c r="K506" s="70"/>
    </row>
    <row r="507" spans="1:11" ht="35.1" customHeight="1">
      <c r="A507" s="63" t="s">
        <v>1283</v>
      </c>
      <c r="B507" s="63" t="s">
        <v>298</v>
      </c>
      <c r="C507" s="64" t="s">
        <v>1309</v>
      </c>
      <c r="D507" s="64" t="s">
        <v>1310</v>
      </c>
      <c r="E507" s="113" t="s">
        <v>761</v>
      </c>
      <c r="F507" s="65"/>
      <c r="G507" s="66" t="e">
        <f>SUMIF([1]!Table13[Kode Barang],TBL_STOK5[[#This Row],[Kode Material]],[1]!Table13[Jumlah])</f>
        <v>#REF!</v>
      </c>
      <c r="H507" s="66" t="e">
        <f>SUMIF([1]!Table134[Kode Barang],TBL_STOK5[[#This Row],[Kode Material]],[1]!Table134[Jumlah])</f>
        <v>#REF!</v>
      </c>
      <c r="I507" s="65" t="e">
        <f>TBL_STOK5[[#This Row],[Stok Alat Awal]]+TBL_STOK5[[#This Row],[Alat In]]-TBL_STOK5[[#This Row],[Alat Out]]</f>
        <v>#REF!</v>
      </c>
      <c r="J507" s="73" t="s">
        <v>1033</v>
      </c>
      <c r="K507" s="70"/>
    </row>
    <row r="508" spans="1:11" ht="35.1" customHeight="1">
      <c r="A508" s="63" t="s">
        <v>1283</v>
      </c>
      <c r="B508" s="63" t="s">
        <v>298</v>
      </c>
      <c r="C508" s="64" t="s">
        <v>1315</v>
      </c>
      <c r="D508" s="64" t="s">
        <v>1316</v>
      </c>
      <c r="E508" s="113" t="s">
        <v>761</v>
      </c>
      <c r="F508" s="65">
        <v>2</v>
      </c>
      <c r="G508" s="72" t="e">
        <f>SUMIF([1]!Table13[Kode Barang],TBL_STOK5[[#This Row],[Kode Material]],[1]!Table13[Jumlah])</f>
        <v>#REF!</v>
      </c>
      <c r="H508" s="72" t="e">
        <f>SUMIF([1]!Table134[Kode Barang],TBL_STOK5[[#This Row],[Kode Material]],[1]!Table134[Jumlah])</f>
        <v>#REF!</v>
      </c>
      <c r="I508" s="65" t="e">
        <f>TBL_STOK5[[#This Row],[Stok Alat Awal]]+TBL_STOK5[[#This Row],[Alat In]]-TBL_STOK5[[#This Row],[Alat Out]]</f>
        <v>#REF!</v>
      </c>
      <c r="J508" s="73" t="s">
        <v>174</v>
      </c>
      <c r="K508" s="70"/>
    </row>
    <row r="509" spans="1:11" ht="35.1" customHeight="1">
      <c r="A509" s="63" t="s">
        <v>1283</v>
      </c>
      <c r="B509" s="63" t="s">
        <v>298</v>
      </c>
      <c r="C509" s="64" t="s">
        <v>1311</v>
      </c>
      <c r="D509" s="64" t="s">
        <v>1312</v>
      </c>
      <c r="E509" s="113" t="s">
        <v>761</v>
      </c>
      <c r="F509" s="65"/>
      <c r="G509" s="72" t="e">
        <f>SUMIF([1]!Table13[Kode Barang],TBL_STOK5[[#This Row],[Kode Material]],[1]!Table13[Jumlah])</f>
        <v>#REF!</v>
      </c>
      <c r="H509" s="72" t="e">
        <f>SUMIF([1]!Table134[Kode Barang],TBL_STOK5[[#This Row],[Kode Material]],[1]!Table134[Jumlah])</f>
        <v>#REF!</v>
      </c>
      <c r="I509" s="65" t="e">
        <f>TBL_STOK5[[#This Row],[Stok Alat Awal]]+TBL_STOK5[[#This Row],[Alat In]]-TBL_STOK5[[#This Row],[Alat Out]]</f>
        <v>#REF!</v>
      </c>
      <c r="J509" s="73"/>
      <c r="K509" s="70"/>
    </row>
    <row r="510" spans="1:11" ht="35.1" customHeight="1">
      <c r="A510" s="63" t="s">
        <v>1283</v>
      </c>
      <c r="B510" s="63" t="s">
        <v>298</v>
      </c>
      <c r="C510" s="64" t="s">
        <v>1313</v>
      </c>
      <c r="D510" s="64" t="s">
        <v>1314</v>
      </c>
      <c r="E510" s="113" t="s">
        <v>761</v>
      </c>
      <c r="F510" s="65"/>
      <c r="G510" s="72" t="e">
        <f>SUMIF([1]!Table13[Kode Barang],TBL_STOK5[[#This Row],[Kode Material]],[1]!Table13[Jumlah])</f>
        <v>#REF!</v>
      </c>
      <c r="H510" s="72" t="e">
        <f>SUMIF([1]!Table134[Kode Barang],TBL_STOK5[[#This Row],[Kode Material]],[1]!Table134[Jumlah])</f>
        <v>#REF!</v>
      </c>
      <c r="I510" s="65" t="e">
        <f>TBL_STOK5[[#This Row],[Stok Alat Awal]]+TBL_STOK5[[#This Row],[Alat In]]-TBL_STOK5[[#This Row],[Alat Out]]</f>
        <v>#REF!</v>
      </c>
      <c r="J510" s="73" t="s">
        <v>632</v>
      </c>
      <c r="K510" s="70"/>
    </row>
    <row r="511" spans="1:11" ht="35.1" customHeight="1">
      <c r="A511" s="63" t="s">
        <v>1283</v>
      </c>
      <c r="B511" s="63" t="s">
        <v>298</v>
      </c>
      <c r="C511" s="64" t="s">
        <v>1286</v>
      </c>
      <c r="D511" s="64" t="s">
        <v>1287</v>
      </c>
      <c r="E511" s="113" t="s">
        <v>761</v>
      </c>
      <c r="F511" s="66"/>
      <c r="G511" s="66" t="e">
        <f>SUMIF([1]!Table13[Kode Barang],TBL_STOK5[[#This Row],[Kode Material]],[1]!Table13[Jumlah])</f>
        <v>#REF!</v>
      </c>
      <c r="H511" s="66" t="e">
        <f>SUMIF([1]!Table134[Kode Barang],TBL_STOK5[[#This Row],[Kode Material]],[1]!Table134[Jumlah])</f>
        <v>#REF!</v>
      </c>
      <c r="I511" s="65" t="e">
        <f>TBL_STOK5[[#This Row],[Stok Alat Awal]]+TBL_STOK5[[#This Row],[Alat In]]-TBL_STOK5[[#This Row],[Alat Out]]</f>
        <v>#REF!</v>
      </c>
      <c r="J511" s="73"/>
      <c r="K511" s="70"/>
    </row>
    <row r="512" spans="1:11" ht="35.1" customHeight="1">
      <c r="A512" s="63" t="s">
        <v>1283</v>
      </c>
      <c r="B512" s="63" t="s">
        <v>298</v>
      </c>
      <c r="C512" s="64" t="s">
        <v>1284</v>
      </c>
      <c r="D512" s="64" t="s">
        <v>1285</v>
      </c>
      <c r="E512" s="113" t="s">
        <v>761</v>
      </c>
      <c r="F512" s="66"/>
      <c r="G512" s="66" t="e">
        <f>SUMIF([1]!Table13[Kode Barang],TBL_STOK5[[#This Row],[Kode Material]],[1]!Table13[Jumlah])</f>
        <v>#REF!</v>
      </c>
      <c r="H512" s="66" t="e">
        <f>SUMIF([1]!Table134[Kode Barang],TBL_STOK5[[#This Row],[Kode Material]],[1]!Table134[Jumlah])</f>
        <v>#REF!</v>
      </c>
      <c r="I512" s="65" t="e">
        <f>TBL_STOK5[[#This Row],[Stok Alat Awal]]+TBL_STOK5[[#This Row],[Alat In]]-TBL_STOK5[[#This Row],[Alat Out]]</f>
        <v>#REF!</v>
      </c>
      <c r="J512" s="73"/>
      <c r="K512" s="70"/>
    </row>
    <row r="513" spans="1:11" ht="35.1" customHeight="1">
      <c r="A513" s="63" t="s">
        <v>1283</v>
      </c>
      <c r="B513" s="63" t="s">
        <v>298</v>
      </c>
      <c r="C513" s="64" t="s">
        <v>1337</v>
      </c>
      <c r="D513" s="64" t="s">
        <v>1338</v>
      </c>
      <c r="E513" s="113" t="s">
        <v>761</v>
      </c>
      <c r="F513" s="65"/>
      <c r="G513" s="72" t="e">
        <f>SUMIF([1]!Table13[Kode Barang],TBL_STOK5[[#This Row],[Kode Material]],[1]!Table13[Jumlah])</f>
        <v>#REF!</v>
      </c>
      <c r="H513" s="72" t="e">
        <f>SUMIF([1]!Table134[Kode Barang],TBL_STOK5[[#This Row],[Kode Material]],[1]!Table134[Jumlah])</f>
        <v>#REF!</v>
      </c>
      <c r="I513" s="65" t="e">
        <f>TBL_STOK5[[#This Row],[Stok Alat Awal]]+TBL_STOK5[[#This Row],[Alat In]]-TBL_STOK5[[#This Row],[Alat Out]]</f>
        <v>#REF!</v>
      </c>
      <c r="J513" s="73"/>
      <c r="K513" s="70"/>
    </row>
    <row r="514" spans="1:11" ht="35.1" customHeight="1">
      <c r="A514" s="63" t="s">
        <v>1283</v>
      </c>
      <c r="B514" s="63" t="s">
        <v>298</v>
      </c>
      <c r="C514" s="64" t="s">
        <v>1328</v>
      </c>
      <c r="D514" s="64" t="s">
        <v>1329</v>
      </c>
      <c r="E514" s="113" t="s">
        <v>761</v>
      </c>
      <c r="F514" s="65">
        <v>1</v>
      </c>
      <c r="G514" s="66" t="e">
        <f>SUMIF([1]!Table13[Kode Barang],TBL_STOK5[[#This Row],[Kode Material]],[1]!Table13[Jumlah])</f>
        <v>#REF!</v>
      </c>
      <c r="H514" s="66" t="e">
        <f>SUMIF([1]!Table134[Kode Barang],TBL_STOK5[[#This Row],[Kode Material]],[1]!Table134[Jumlah])</f>
        <v>#REF!</v>
      </c>
      <c r="I514" s="65" t="e">
        <f>TBL_STOK5[[#This Row],[Stok Alat Awal]]+TBL_STOK5[[#This Row],[Alat In]]-TBL_STOK5[[#This Row],[Alat Out]]</f>
        <v>#REF!</v>
      </c>
      <c r="J514" s="73" t="s">
        <v>174</v>
      </c>
      <c r="K514" s="70"/>
    </row>
    <row r="515" spans="1:11" ht="35.1" customHeight="1">
      <c r="A515" s="63" t="s">
        <v>1283</v>
      </c>
      <c r="B515" s="63" t="s">
        <v>298</v>
      </c>
      <c r="C515" s="64" t="s">
        <v>1332</v>
      </c>
      <c r="D515" s="64" t="s">
        <v>1333</v>
      </c>
      <c r="E515" s="113" t="s">
        <v>148</v>
      </c>
      <c r="F515" s="65"/>
      <c r="G515" s="66" t="e">
        <f>SUMIF([1]!Table13[Kode Barang],TBL_STOK5[[#This Row],[Kode Material]],[1]!Table13[Jumlah])</f>
        <v>#REF!</v>
      </c>
      <c r="H515" s="66" t="e">
        <f>SUMIF([1]!Table134[Kode Barang],TBL_STOK5[[#This Row],[Kode Material]],[1]!Table134[Jumlah])</f>
        <v>#REF!</v>
      </c>
      <c r="I515" s="65" t="e">
        <f>TBL_STOK5[[#This Row],[Stok Alat Awal]]+TBL_STOK5[[#This Row],[Alat In]]-TBL_STOK5[[#This Row],[Alat Out]]</f>
        <v>#REF!</v>
      </c>
      <c r="J515" s="73" t="s">
        <v>212</v>
      </c>
      <c r="K515" s="70" t="s">
        <v>1334</v>
      </c>
    </row>
    <row r="516" spans="1:11" ht="35.1" customHeight="1">
      <c r="A516" s="63" t="s">
        <v>1176</v>
      </c>
      <c r="B516" s="63" t="s">
        <v>298</v>
      </c>
      <c r="C516" s="64" t="s">
        <v>113</v>
      </c>
      <c r="D516" s="64" t="s">
        <v>113</v>
      </c>
      <c r="E516" s="67" t="s">
        <v>148</v>
      </c>
      <c r="F516" s="65"/>
      <c r="G516" s="66" t="e">
        <f>SUMIF([1]!Table13[Kode Barang],TBL_STOK5[[#This Row],[Kode Material]],[1]!Table13[Jumlah])</f>
        <v>#REF!</v>
      </c>
      <c r="H516" s="66" t="e">
        <f>SUMIF([1]!Table134[Kode Barang],TBL_STOK5[[#This Row],[Kode Material]],[1]!Table134[Jumlah])</f>
        <v>#REF!</v>
      </c>
      <c r="I516" s="65" t="e">
        <f>TBL_STOK5[[#This Row],[Stok Alat Awal]]+TBL_STOK5[[#This Row],[Alat In]]-TBL_STOK5[[#This Row],[Alat Out]]</f>
        <v>#REF!</v>
      </c>
      <c r="J516" s="73"/>
      <c r="K516" s="70"/>
    </row>
    <row r="517" spans="1:11" ht="35.1" customHeight="1">
      <c r="A517" s="63" t="s">
        <v>1283</v>
      </c>
      <c r="B517" s="63" t="s">
        <v>298</v>
      </c>
      <c r="C517" s="64" t="s">
        <v>114</v>
      </c>
      <c r="D517" s="64" t="s">
        <v>114</v>
      </c>
      <c r="E517" s="113" t="s">
        <v>761</v>
      </c>
      <c r="F517" s="65"/>
      <c r="G517" s="66" t="e">
        <f>SUMIF([1]!Table13[Kode Barang],TBL_STOK5[[#This Row],[Kode Material]],[1]!Table13[Jumlah])</f>
        <v>#REF!</v>
      </c>
      <c r="H517" s="66" t="e">
        <f>SUMIF([1]!Table134[Kode Barang],TBL_STOK5[[#This Row],[Kode Material]],[1]!Table134[Jumlah])</f>
        <v>#REF!</v>
      </c>
      <c r="I517" s="65" t="e">
        <f>TBL_STOK5[[#This Row],[Stok Alat Awal]]+TBL_STOK5[[#This Row],[Alat In]]-TBL_STOK5[[#This Row],[Alat Out]]</f>
        <v>#REF!</v>
      </c>
      <c r="J517" s="73"/>
      <c r="K517" s="70"/>
    </row>
    <row r="518" spans="1:11" ht="35.1" customHeight="1">
      <c r="A518" s="63" t="s">
        <v>1283</v>
      </c>
      <c r="B518" s="63" t="s">
        <v>298</v>
      </c>
      <c r="C518" s="64" t="s">
        <v>1290</v>
      </c>
      <c r="D518" s="64" t="s">
        <v>1291</v>
      </c>
      <c r="E518" s="113" t="s">
        <v>761</v>
      </c>
      <c r="F518" s="65"/>
      <c r="G518" s="66" t="e">
        <f>SUMIF([1]!Table13[Kode Barang],TBL_STOK5[[#This Row],[Kode Material]],[1]!Table13[Jumlah])</f>
        <v>#REF!</v>
      </c>
      <c r="H518" s="66" t="e">
        <f>SUMIF([1]!Table134[Kode Barang],TBL_STOK5[[#This Row],[Kode Material]],[1]!Table134[Jumlah])</f>
        <v>#REF!</v>
      </c>
      <c r="I518" s="65" t="e">
        <f>TBL_STOK5[[#This Row],[Stok Alat Awal]]+TBL_STOK5[[#This Row],[Alat In]]-TBL_STOK5[[#This Row],[Alat Out]]</f>
        <v>#REF!</v>
      </c>
      <c r="J518" s="73"/>
      <c r="K518" s="70"/>
    </row>
    <row r="519" spans="1:11" ht="35.1" customHeight="1">
      <c r="A519" s="63" t="s">
        <v>1370</v>
      </c>
      <c r="B519" s="63" t="s">
        <v>298</v>
      </c>
      <c r="C519" s="64" t="s">
        <v>1405</v>
      </c>
      <c r="D519" s="64" t="s">
        <v>1406</v>
      </c>
      <c r="E519" s="113" t="s">
        <v>148</v>
      </c>
      <c r="F519" s="65"/>
      <c r="G519" s="72" t="e">
        <f>SUMIF([1]!Table13[Kode Barang],TBL_STOK5[[#This Row],[Kode Material]],[1]!Table13[Jumlah])</f>
        <v>#REF!</v>
      </c>
      <c r="H519" s="72" t="e">
        <f>SUMIF([1]!Table134[Kode Barang],TBL_STOK5[[#This Row],[Kode Material]],[1]!Table134[Jumlah])</f>
        <v>#REF!</v>
      </c>
      <c r="I519" s="65" t="e">
        <f>TBL_STOK5[[#This Row],[Stok Alat Awal]]+TBL_STOK5[[#This Row],[Alat In]]-TBL_STOK5[[#This Row],[Alat Out]]</f>
        <v>#REF!</v>
      </c>
      <c r="J519" s="73" t="s">
        <v>212</v>
      </c>
      <c r="K519" s="70"/>
    </row>
    <row r="520" spans="1:11" ht="35.1" customHeight="1">
      <c r="A520" s="63" t="s">
        <v>1370</v>
      </c>
      <c r="B520" s="63" t="s">
        <v>298</v>
      </c>
      <c r="C520" s="64" t="s">
        <v>1407</v>
      </c>
      <c r="D520" s="64" t="s">
        <v>1408</v>
      </c>
      <c r="E520" s="113" t="s">
        <v>148</v>
      </c>
      <c r="F520" s="65"/>
      <c r="G520" s="72" t="e">
        <f>SUMIF([1]!Table13[Kode Barang],TBL_STOK5[[#This Row],[Kode Material]],[1]!Table13[Jumlah])</f>
        <v>#REF!</v>
      </c>
      <c r="H520" s="72" t="e">
        <f>SUMIF([1]!Table134[Kode Barang],TBL_STOK5[[#This Row],[Kode Material]],[1]!Table134[Jumlah])</f>
        <v>#REF!</v>
      </c>
      <c r="I520" s="65" t="e">
        <f>TBL_STOK5[[#This Row],[Stok Alat Awal]]+TBL_STOK5[[#This Row],[Alat In]]-TBL_STOK5[[#This Row],[Alat Out]]</f>
        <v>#REF!</v>
      </c>
      <c r="J520" s="73" t="s">
        <v>174</v>
      </c>
      <c r="K520" s="70"/>
    </row>
    <row r="521" spans="1:11" ht="35.1" customHeight="1">
      <c r="A521" s="63" t="s">
        <v>1342</v>
      </c>
      <c r="B521" s="63" t="s">
        <v>298</v>
      </c>
      <c r="C521" s="64" t="s">
        <v>1354</v>
      </c>
      <c r="D521" s="64" t="s">
        <v>1355</v>
      </c>
      <c r="E521" s="113" t="s">
        <v>148</v>
      </c>
      <c r="F521" s="65"/>
      <c r="G521" s="72" t="e">
        <f>SUMIF([1]!Table13[Kode Barang],TBL_STOK5[[#This Row],[Kode Material]],[1]!Table13[Jumlah])</f>
        <v>#REF!</v>
      </c>
      <c r="H521" s="72" t="e">
        <f>SUMIF([1]!Table134[Kode Barang],TBL_STOK5[[#This Row],[Kode Material]],[1]!Table134[Jumlah])</f>
        <v>#REF!</v>
      </c>
      <c r="I521" s="65" t="e">
        <f>TBL_STOK5[[#This Row],[Stok Alat Awal]]+TBL_STOK5[[#This Row],[Alat In]]-TBL_STOK5[[#This Row],[Alat Out]]</f>
        <v>#REF!</v>
      </c>
      <c r="J521" s="73" t="s">
        <v>387</v>
      </c>
      <c r="K521" s="70"/>
    </row>
    <row r="522" spans="1:11" ht="35.1" customHeight="1">
      <c r="A522" s="63" t="s">
        <v>1342</v>
      </c>
      <c r="B522" s="63" t="s">
        <v>298</v>
      </c>
      <c r="C522" s="64" t="s">
        <v>1351</v>
      </c>
      <c r="D522" s="64" t="s">
        <v>1352</v>
      </c>
      <c r="E522" s="113" t="s">
        <v>148</v>
      </c>
      <c r="F522" s="65"/>
      <c r="G522" s="72" t="e">
        <f>SUMIF([1]!Table13[Kode Barang],TBL_STOK5[[#This Row],[Kode Material]],[1]!Table13[Jumlah])</f>
        <v>#REF!</v>
      </c>
      <c r="H522" s="72" t="e">
        <f>SUMIF([1]!Table134[Kode Barang],TBL_STOK5[[#This Row],[Kode Material]],[1]!Table134[Jumlah])</f>
        <v>#REF!</v>
      </c>
      <c r="I522" s="65" t="e">
        <f>TBL_STOK5[[#This Row],[Stok Alat Awal]]+TBL_STOK5[[#This Row],[Alat In]]-TBL_STOK5[[#This Row],[Alat Out]]</f>
        <v>#REF!</v>
      </c>
      <c r="J522" s="73" t="s">
        <v>551</v>
      </c>
      <c r="K522" s="70"/>
    </row>
    <row r="523" spans="1:11" ht="35.1" customHeight="1">
      <c r="A523" s="63" t="s">
        <v>1342</v>
      </c>
      <c r="B523" s="63" t="s">
        <v>298</v>
      </c>
      <c r="C523" s="64" t="s">
        <v>1353</v>
      </c>
      <c r="D523" s="64" t="s">
        <v>1352</v>
      </c>
      <c r="E523" s="113" t="s">
        <v>148</v>
      </c>
      <c r="F523" s="65"/>
      <c r="G523" s="72" t="e">
        <f>SUMIF([1]!Table13[Kode Barang],TBL_STOK5[[#This Row],[Kode Material]],[1]!Table13[Jumlah])</f>
        <v>#REF!</v>
      </c>
      <c r="H523" s="72" t="e">
        <f>SUMIF([1]!Table134[Kode Barang],TBL_STOK5[[#This Row],[Kode Material]],[1]!Table134[Jumlah])</f>
        <v>#REF!</v>
      </c>
      <c r="I523" s="65" t="e">
        <f>TBL_STOK5[[#This Row],[Stok Alat Awal]]+TBL_STOK5[[#This Row],[Alat In]]-TBL_STOK5[[#This Row],[Alat Out]]</f>
        <v>#REF!</v>
      </c>
      <c r="J523" s="73" t="s">
        <v>842</v>
      </c>
      <c r="K523" s="70"/>
    </row>
    <row r="524" spans="1:11" ht="35.1" customHeight="1">
      <c r="A524" s="63" t="s">
        <v>1145</v>
      </c>
      <c r="B524" s="63" t="s">
        <v>298</v>
      </c>
      <c r="C524" s="64" t="s">
        <v>1150</v>
      </c>
      <c r="D524" s="64" t="s">
        <v>1151</v>
      </c>
      <c r="E524" s="78" t="s">
        <v>148</v>
      </c>
      <c r="F524" s="65"/>
      <c r="G524" s="66" t="e">
        <f>SUMIF([1]!Table13[Kode Barang],TBL_STOK5[[#This Row],[Kode Material]],[1]!Table13[Jumlah])</f>
        <v>#REF!</v>
      </c>
      <c r="H524" s="66" t="e">
        <f>SUMIF([1]!Table134[Kode Barang],TBL_STOK5[[#This Row],[Kode Material]],[1]!Table134[Jumlah])</f>
        <v>#REF!</v>
      </c>
      <c r="I524" s="65" t="e">
        <f>TBL_STOK5[[#This Row],[Stok Alat Awal]]+TBL_STOK5[[#This Row],[Alat In]]-TBL_STOK5[[#This Row],[Alat Out]]</f>
        <v>#REF!</v>
      </c>
      <c r="J524" s="79" t="s">
        <v>103</v>
      </c>
      <c r="K524" s="70"/>
    </row>
    <row r="525" spans="1:11" ht="35.1" customHeight="1">
      <c r="A525" s="63" t="s">
        <v>900</v>
      </c>
      <c r="B525" s="63" t="s">
        <v>298</v>
      </c>
      <c r="C525" s="64" t="s">
        <v>951</v>
      </c>
      <c r="D525" s="64" t="s">
        <v>952</v>
      </c>
      <c r="E525" s="113" t="s">
        <v>148</v>
      </c>
      <c r="F525" s="65"/>
      <c r="G525" s="72" t="e">
        <f>SUMIF([1]!Table13[Kode Barang],TBL_STOK5[[#This Row],[Kode Material]],[1]!Table13[Jumlah])</f>
        <v>#REF!</v>
      </c>
      <c r="H525" s="72" t="e">
        <f>SUMIF([1]!Table134[Kode Barang],TBL_STOK5[[#This Row],[Kode Material]],[1]!Table134[Jumlah])</f>
        <v>#REF!</v>
      </c>
      <c r="I525" s="65" t="e">
        <f>TBL_STOK5[[#This Row],[Stok Alat Awal]]+TBL_STOK5[[#This Row],[Alat In]]-TBL_STOK5[[#This Row],[Alat Out]]</f>
        <v>#REF!</v>
      </c>
      <c r="J525" s="73"/>
      <c r="K525" s="70"/>
    </row>
    <row r="526" spans="1:11" ht="9" hidden="1" customHeight="1">
      <c r="A526" s="63"/>
      <c r="B526" s="63"/>
      <c r="C526" s="64"/>
      <c r="D526" s="77"/>
      <c r="E526" s="98"/>
      <c r="F526" s="66"/>
      <c r="G526" s="66" t="e">
        <f>SUMIF([1]!Table13[Kode Barang],TBL_STOK5[[#This Row],[Kode Material]],[1]!Table13[Jumlah])</f>
        <v>#REF!</v>
      </c>
      <c r="H526" s="66" t="e">
        <f>SUMIF([1]!Table134[Kode Barang],TBL_STOK5[[#This Row],[Kode Material]],[1]!Table134[Jumlah])</f>
        <v>#REF!</v>
      </c>
      <c r="I526" s="66" t="e">
        <f>TBL_STOK5[[#This Row],[Stok Alat Awal]]+TBL_STOK5[[#This Row],[Alat In]]-TBL_STOK5[[#This Row],[Alat Out]]</f>
        <v>#REF!</v>
      </c>
      <c r="J526" s="73"/>
      <c r="K526" s="86"/>
    </row>
    <row r="527" spans="1:11" ht="9" hidden="1" customHeight="1">
      <c r="A527" s="80"/>
      <c r="B527" s="80"/>
      <c r="C527" s="81"/>
      <c r="D527" s="82"/>
      <c r="E527" s="112"/>
      <c r="F527" s="84"/>
      <c r="G527" s="84" t="e">
        <f>SUMIF([1]!Table13[Kode Barang],TBL_STOK5[[#This Row],[Kode Material]],[1]!Table13[Jumlah])</f>
        <v>#REF!</v>
      </c>
      <c r="H527" s="84" t="e">
        <f>SUMIF([1]!Table134[Kode Barang],TBL_STOK5[[#This Row],[Kode Material]],[1]!Table134[Jumlah])</f>
        <v>#REF!</v>
      </c>
      <c r="I527" s="84" t="e">
        <f>TBL_STOK5[[#This Row],[Stok Alat Awal]]+TBL_STOK5[[#This Row],[Alat In]]-TBL_STOK5[[#This Row],[Alat Out]]</f>
        <v>#REF!</v>
      </c>
      <c r="J527" s="85"/>
      <c r="K527" s="86"/>
    </row>
    <row r="528" spans="1:11" ht="9" hidden="1" customHeight="1">
      <c r="A528" s="80"/>
      <c r="B528" s="80"/>
      <c r="C528" s="81"/>
      <c r="D528" s="82"/>
      <c r="E528" s="112"/>
      <c r="F528" s="84"/>
      <c r="G528" s="84" t="e">
        <f>SUMIF([1]!Table13[Kode Barang],TBL_STOK5[[#This Row],[Kode Material]],[1]!Table13[Jumlah])</f>
        <v>#REF!</v>
      </c>
      <c r="H528" s="84" t="e">
        <f>SUMIF([1]!Table134[Kode Barang],TBL_STOK5[[#This Row],[Kode Material]],[1]!Table134[Jumlah])</f>
        <v>#REF!</v>
      </c>
      <c r="I528" s="84" t="e">
        <f>TBL_STOK5[[#This Row],[Stok Alat Awal]]+TBL_STOK5[[#This Row],[Alat In]]-TBL_STOK5[[#This Row],[Alat Out]]</f>
        <v>#REF!</v>
      </c>
      <c r="J528" s="85"/>
      <c r="K528" s="86"/>
    </row>
    <row r="529" spans="1:11" ht="9" hidden="1" customHeight="1">
      <c r="A529" s="63"/>
      <c r="B529" s="63"/>
      <c r="C529" s="64"/>
      <c r="D529" s="77"/>
      <c r="E529" s="98"/>
      <c r="F529" s="66"/>
      <c r="G529" s="66" t="e">
        <f>SUMIF([1]!Table13[Kode Barang],TBL_STOK5[[#This Row],[Kode Material]],[1]!Table13[Jumlah])</f>
        <v>#REF!</v>
      </c>
      <c r="H529" s="66" t="e">
        <f>SUMIF([1]!Table134[Kode Barang],TBL_STOK5[[#This Row],[Kode Material]],[1]!Table134[Jumlah])</f>
        <v>#REF!</v>
      </c>
      <c r="I529" s="66" t="e">
        <f>TBL_STOK5[[#This Row],[Stok Alat Awal]]+TBL_STOK5[[#This Row],[Alat In]]-TBL_STOK5[[#This Row],[Alat Out]]</f>
        <v>#REF!</v>
      </c>
      <c r="J529" s="73"/>
      <c r="K529" s="86"/>
    </row>
    <row r="530" spans="1:11" ht="9" hidden="1" customHeight="1">
      <c r="A530" s="63" t="s">
        <v>1176</v>
      </c>
      <c r="B530" s="63" t="s">
        <v>143</v>
      </c>
      <c r="C530" s="64" t="s">
        <v>1177</v>
      </c>
      <c r="D530" s="64" t="s">
        <v>1177</v>
      </c>
      <c r="E530" s="67" t="s">
        <v>252</v>
      </c>
      <c r="F530" s="65"/>
      <c r="G530" s="72" t="e">
        <f>SUMIF([1]!Table13[Kode Barang],TBL_STOK5[[#This Row],[Kode Material]],[1]!Table13[Jumlah])</f>
        <v>#REF!</v>
      </c>
      <c r="H530" s="72" t="e">
        <f>SUMIF([1]!Table134[Kode Barang],TBL_STOK5[[#This Row],[Kode Material]],[1]!Table134[Jumlah])</f>
        <v>#REF!</v>
      </c>
      <c r="I530" s="65" t="e">
        <f>TBL_STOK5[[#This Row],[Stok Alat Awal]]+TBL_STOK5[[#This Row],[Alat In]]-TBL_STOK5[[#This Row],[Alat Out]]</f>
        <v>#REF!</v>
      </c>
      <c r="J530" s="73" t="s">
        <v>174</v>
      </c>
      <c r="K530" s="70"/>
    </row>
    <row r="531" spans="1:11" ht="9" hidden="1" customHeight="1">
      <c r="A531" s="63" t="s">
        <v>1176</v>
      </c>
      <c r="B531" s="63" t="s">
        <v>143</v>
      </c>
      <c r="C531" s="64" t="s">
        <v>1178</v>
      </c>
      <c r="D531" s="64" t="s">
        <v>1179</v>
      </c>
      <c r="E531" s="67" t="s">
        <v>252</v>
      </c>
      <c r="F531" s="117"/>
      <c r="G531" s="72" t="e">
        <f>SUMIF([1]!Table13[Kode Barang],TBL_STOK5[[#This Row],[Kode Material]],[1]!Table13[Jumlah])</f>
        <v>#REF!</v>
      </c>
      <c r="H531" s="72" t="e">
        <f>SUMIF([1]!Table134[Kode Barang],TBL_STOK5[[#This Row],[Kode Material]],[1]!Table134[Jumlah])</f>
        <v>#REF!</v>
      </c>
      <c r="I531" s="65" t="e">
        <f>TBL_STOK5[[#This Row],[Stok Alat Awal]]+TBL_STOK5[[#This Row],[Alat In]]-TBL_STOK5[[#This Row],[Alat Out]]</f>
        <v>#REF!</v>
      </c>
      <c r="J531" s="73"/>
      <c r="K531" s="86"/>
    </row>
    <row r="532" spans="1:11" ht="9" hidden="1" customHeight="1">
      <c r="A532" s="63" t="s">
        <v>1176</v>
      </c>
      <c r="B532" s="63" t="s">
        <v>143</v>
      </c>
      <c r="C532" s="64" t="s">
        <v>1180</v>
      </c>
      <c r="D532" s="64" t="s">
        <v>1181</v>
      </c>
      <c r="E532" s="67" t="s">
        <v>148</v>
      </c>
      <c r="F532" s="65"/>
      <c r="G532" s="72" t="e">
        <f>SUMIF([1]!Table13[Kode Barang],TBL_STOK5[[#This Row],[Kode Material]],[1]!Table13[Jumlah])</f>
        <v>#REF!</v>
      </c>
      <c r="H532" s="72" t="e">
        <f>SUMIF([1]!Table134[Kode Barang],TBL_STOK5[[#This Row],[Kode Material]],[1]!Table134[Jumlah])</f>
        <v>#REF!</v>
      </c>
      <c r="I532" s="65" t="e">
        <f>TBL_STOK5[[#This Row],[Stok Alat Awal]]+TBL_STOK5[[#This Row],[Alat In]]-TBL_STOK5[[#This Row],[Alat Out]]</f>
        <v>#REF!</v>
      </c>
      <c r="J532" s="73" t="s">
        <v>247</v>
      </c>
      <c r="K532" s="70"/>
    </row>
    <row r="533" spans="1:11" ht="9" hidden="1" customHeight="1">
      <c r="A533" s="63" t="s">
        <v>1176</v>
      </c>
      <c r="B533" s="63" t="s">
        <v>143</v>
      </c>
      <c r="C533" s="64" t="s">
        <v>1182</v>
      </c>
      <c r="D533" s="64" t="s">
        <v>1183</v>
      </c>
      <c r="E533" s="67" t="s">
        <v>148</v>
      </c>
      <c r="F533" s="65"/>
      <c r="G533" s="72" t="e">
        <f>SUMIF([1]!Table13[Kode Barang],TBL_STOK5[[#This Row],[Kode Material]],[1]!Table13[Jumlah])</f>
        <v>#REF!</v>
      </c>
      <c r="H533" s="101" t="e">
        <f>SUMIF([1]!Table134[Kode Barang],TBL_STOK5[[#This Row],[Kode Material]],[1]!Table134[Jumlah])</f>
        <v>#REF!</v>
      </c>
      <c r="I533" s="65" t="e">
        <f>TBL_STOK5[[#This Row],[Stok Alat Awal]]+TBL_STOK5[[#This Row],[Alat In]]-TBL_STOK5[[#This Row],[Alat Out]]</f>
        <v>#REF!</v>
      </c>
      <c r="J533" s="73" t="s">
        <v>174</v>
      </c>
      <c r="K533" s="70"/>
    </row>
    <row r="534" spans="1:11" ht="9" hidden="1" customHeight="1">
      <c r="A534" s="63" t="s">
        <v>1176</v>
      </c>
      <c r="B534" s="63" t="s">
        <v>143</v>
      </c>
      <c r="C534" s="64" t="s">
        <v>1184</v>
      </c>
      <c r="D534" s="64" t="s">
        <v>1185</v>
      </c>
      <c r="E534" s="67" t="s">
        <v>148</v>
      </c>
      <c r="F534" s="65"/>
      <c r="G534" s="66" t="e">
        <f>SUMIF([1]!Table13[Kode Barang],TBL_STOK5[[#This Row],[Kode Material]],[1]!Table13[Jumlah])</f>
        <v>#REF!</v>
      </c>
      <c r="H534" s="66" t="e">
        <f>SUMIF([1]!Table134[Kode Barang],TBL_STOK5[[#This Row],[Kode Material]],[1]!Table134[Jumlah])</f>
        <v>#REF!</v>
      </c>
      <c r="I534" s="65" t="e">
        <f>TBL_STOK5[[#This Row],[Stok Alat Awal]]+TBL_STOK5[[#This Row],[Alat In]]-TBL_STOK5[[#This Row],[Alat Out]]</f>
        <v>#REF!</v>
      </c>
      <c r="J534" s="73" t="s">
        <v>174</v>
      </c>
      <c r="K534" s="70"/>
    </row>
    <row r="535" spans="1:11" ht="35.1" customHeight="1">
      <c r="A535" s="63" t="s">
        <v>900</v>
      </c>
      <c r="B535" s="63" t="s">
        <v>298</v>
      </c>
      <c r="C535" s="64" t="s">
        <v>953</v>
      </c>
      <c r="D535" s="64" t="s">
        <v>954</v>
      </c>
      <c r="E535" s="113" t="s">
        <v>148</v>
      </c>
      <c r="F535" s="65">
        <v>0</v>
      </c>
      <c r="G535" s="72" t="e">
        <f>SUMIF([1]!Table13[Kode Barang],TBL_STOK5[[#This Row],[Kode Material]],[1]!Table13[Jumlah])</f>
        <v>#REF!</v>
      </c>
      <c r="H535" s="72" t="e">
        <f>SUMIF([1]!Table134[Kode Barang],TBL_STOK5[[#This Row],[Kode Material]],[1]!Table134[Jumlah])</f>
        <v>#REF!</v>
      </c>
      <c r="I535" s="65" t="e">
        <f>TBL_STOK5[[#This Row],[Stok Alat Awal]]+TBL_STOK5[[#This Row],[Alat In]]-TBL_STOK5[[#This Row],[Alat Out]]</f>
        <v>#REF!</v>
      </c>
      <c r="J535" s="73" t="s">
        <v>948</v>
      </c>
      <c r="K535" s="70"/>
    </row>
    <row r="536" spans="1:11" ht="35.1" customHeight="1">
      <c r="A536" s="63" t="s">
        <v>900</v>
      </c>
      <c r="B536" s="63" t="s">
        <v>298</v>
      </c>
      <c r="C536" s="64" t="s">
        <v>949</v>
      </c>
      <c r="D536" s="64" t="s">
        <v>950</v>
      </c>
      <c r="E536" s="113" t="s">
        <v>148</v>
      </c>
      <c r="F536" s="65">
        <v>0</v>
      </c>
      <c r="G536" s="72" t="e">
        <f>SUMIF([1]!Table13[Kode Barang],TBL_STOK5[[#This Row],[Kode Material]],[1]!Table13[Jumlah])</f>
        <v>#REF!</v>
      </c>
      <c r="H536" s="72" t="e">
        <f>SUMIF([1]!Table134[Kode Barang],TBL_STOK5[[#This Row],[Kode Material]],[1]!Table134[Jumlah])</f>
        <v>#REF!</v>
      </c>
      <c r="I536" s="65" t="e">
        <f>TBL_STOK5[[#This Row],[Stok Alat Awal]]+TBL_STOK5[[#This Row],[Alat In]]-TBL_STOK5[[#This Row],[Alat Out]]</f>
        <v>#REF!</v>
      </c>
      <c r="J536" s="73" t="s">
        <v>171</v>
      </c>
      <c r="K536" s="86"/>
    </row>
    <row r="537" spans="1:11" ht="35.1" customHeight="1">
      <c r="A537" s="63" t="s">
        <v>900</v>
      </c>
      <c r="B537" s="63" t="s">
        <v>298</v>
      </c>
      <c r="C537" s="64" t="s">
        <v>955</v>
      </c>
      <c r="D537" s="64" t="s">
        <v>956</v>
      </c>
      <c r="E537" s="113" t="s">
        <v>148</v>
      </c>
      <c r="F537" s="65">
        <v>0</v>
      </c>
      <c r="G537" s="66" t="e">
        <f>SUMIF([1]!Table13[Kode Barang],TBL_STOK5[[#This Row],[Kode Material]],[1]!Table13[Jumlah])</f>
        <v>#REF!</v>
      </c>
      <c r="H537" s="66" t="e">
        <f>SUMIF([1]!Table134[Kode Barang],TBL_STOK5[[#This Row],[Kode Material]],[1]!Table134[Jumlah])</f>
        <v>#REF!</v>
      </c>
      <c r="I537" s="65" t="e">
        <f>TBL_STOK5[[#This Row],[Stok Alat Awal]]+TBL_STOK5[[#This Row],[Alat In]]-TBL_STOK5[[#This Row],[Alat Out]]</f>
        <v>#REF!</v>
      </c>
      <c r="J537" s="73"/>
      <c r="K537" s="70"/>
    </row>
    <row r="538" spans="1:11" ht="35.1" customHeight="1">
      <c r="A538" s="63" t="s">
        <v>900</v>
      </c>
      <c r="B538" s="63" t="s">
        <v>298</v>
      </c>
      <c r="C538" s="64" t="s">
        <v>925</v>
      </c>
      <c r="D538" s="64" t="s">
        <v>926</v>
      </c>
      <c r="E538" s="113" t="s">
        <v>148</v>
      </c>
      <c r="F538" s="65">
        <v>0</v>
      </c>
      <c r="G538" s="66" t="e">
        <f>SUMIF([1]!Table13[Kode Barang],TBL_STOK5[[#This Row],[Kode Material]],[1]!Table13[Jumlah])</f>
        <v>#REF!</v>
      </c>
      <c r="H538" s="66" t="e">
        <f>SUMIF([1]!Table134[Kode Barang],TBL_STOK5[[#This Row],[Kode Material]],[1]!Table134[Jumlah])</f>
        <v>#REF!</v>
      </c>
      <c r="I538" s="65" t="e">
        <f>TBL_STOK5[[#This Row],[Stok Alat Awal]]+TBL_STOK5[[#This Row],[Alat In]]-TBL_STOK5[[#This Row],[Alat Out]]</f>
        <v>#REF!</v>
      </c>
      <c r="J538" s="73" t="s">
        <v>212</v>
      </c>
      <c r="K538" s="70"/>
    </row>
    <row r="539" spans="1:11" ht="35.1" customHeight="1">
      <c r="A539" s="63" t="s">
        <v>900</v>
      </c>
      <c r="B539" s="63" t="s">
        <v>298</v>
      </c>
      <c r="C539" s="64" t="s">
        <v>923</v>
      </c>
      <c r="D539" s="64" t="s">
        <v>924</v>
      </c>
      <c r="E539" s="113" t="s">
        <v>148</v>
      </c>
      <c r="F539" s="65">
        <v>0</v>
      </c>
      <c r="G539" s="72" t="e">
        <f>SUMIF([1]!Table13[Kode Barang],TBL_STOK5[[#This Row],[Kode Material]],[1]!Table13[Jumlah])</f>
        <v>#REF!</v>
      </c>
      <c r="H539" s="72" t="e">
        <f>SUMIF([1]!Table134[Kode Barang],TBL_STOK5[[#This Row],[Kode Material]],[1]!Table134[Jumlah])</f>
        <v>#REF!</v>
      </c>
      <c r="I539" s="65" t="e">
        <f>TBL_STOK5[[#This Row],[Stok Alat Awal]]+TBL_STOK5[[#This Row],[Alat In]]-TBL_STOK5[[#This Row],[Alat Out]]</f>
        <v>#REF!</v>
      </c>
      <c r="J539" s="73" t="s">
        <v>295</v>
      </c>
      <c r="K539" s="70"/>
    </row>
    <row r="540" spans="1:11" ht="35.1" customHeight="1">
      <c r="A540" s="63" t="s">
        <v>1409</v>
      </c>
      <c r="B540" s="63" t="s">
        <v>298</v>
      </c>
      <c r="C540" s="64" t="s">
        <v>1429</v>
      </c>
      <c r="D540" s="64" t="s">
        <v>1430</v>
      </c>
      <c r="E540" s="113" t="s">
        <v>148</v>
      </c>
      <c r="F540" s="65"/>
      <c r="G540" s="72" t="e">
        <f>SUMIF([1]!Table13[Kode Barang],TBL_STOK5[[#This Row],[Kode Material]],[1]!Table13[Jumlah])</f>
        <v>#REF!</v>
      </c>
      <c r="H540" s="72" t="e">
        <f>SUMIF([1]!Table134[Kode Barang],TBL_STOK5[[#This Row],[Kode Material]],[1]!Table134[Jumlah])</f>
        <v>#REF!</v>
      </c>
      <c r="I540" s="65" t="e">
        <f>TBL_STOK5[[#This Row],[Stok Alat Awal]]+TBL_STOK5[[#This Row],[Alat In]]-TBL_STOK5[[#This Row],[Alat Out]]</f>
        <v>#REF!</v>
      </c>
      <c r="J540" s="73" t="s">
        <v>174</v>
      </c>
      <c r="K540" s="70"/>
    </row>
    <row r="541" spans="1:11" ht="35.1" customHeight="1">
      <c r="A541" s="63" t="s">
        <v>900</v>
      </c>
      <c r="B541" s="63" t="s">
        <v>298</v>
      </c>
      <c r="C541" s="64" t="s">
        <v>957</v>
      </c>
      <c r="D541" s="64" t="s">
        <v>958</v>
      </c>
      <c r="E541" s="113" t="s">
        <v>246</v>
      </c>
      <c r="F541" s="65">
        <v>0</v>
      </c>
      <c r="G541" s="66" t="e">
        <f>SUMIF([1]!Table13[Kode Barang],TBL_STOK5[[#This Row],[Kode Material]],[1]!Table13[Jumlah])</f>
        <v>#REF!</v>
      </c>
      <c r="H541" s="66" t="e">
        <f>SUMIF([1]!Table134[Kode Barang],TBL_STOK5[[#This Row],[Kode Material]],[1]!Table134[Jumlah])</f>
        <v>#REF!</v>
      </c>
      <c r="I541" s="65" t="e">
        <f>TBL_STOK5[[#This Row],[Stok Alat Awal]]+TBL_STOK5[[#This Row],[Alat In]]-TBL_STOK5[[#This Row],[Alat Out]]</f>
        <v>#REF!</v>
      </c>
      <c r="J541" s="73" t="s">
        <v>959</v>
      </c>
      <c r="K541" s="70"/>
    </row>
    <row r="542" spans="1:11" ht="35.1" customHeight="1">
      <c r="A542" s="63" t="s">
        <v>900</v>
      </c>
      <c r="B542" s="63" t="s">
        <v>298</v>
      </c>
      <c r="C542" s="64" t="s">
        <v>962</v>
      </c>
      <c r="D542" s="64" t="s">
        <v>963</v>
      </c>
      <c r="E542" s="113" t="s">
        <v>246</v>
      </c>
      <c r="F542" s="65">
        <v>0</v>
      </c>
      <c r="G542" s="72" t="e">
        <f>SUMIF([1]!Table13[Kode Barang],TBL_STOK5[[#This Row],[Kode Material]],[1]!Table13[Jumlah])</f>
        <v>#REF!</v>
      </c>
      <c r="H542" s="72" t="e">
        <f>SUMIF([1]!Table134[Kode Barang],TBL_STOK5[[#This Row],[Kode Material]],[1]!Table134[Jumlah])</f>
        <v>#REF!</v>
      </c>
      <c r="I542" s="65" t="e">
        <f>TBL_STOK5[[#This Row],[Stok Alat Awal]]+TBL_STOK5[[#This Row],[Alat In]]-TBL_STOK5[[#This Row],[Alat Out]]</f>
        <v>#REF!</v>
      </c>
      <c r="J542" s="73" t="s">
        <v>964</v>
      </c>
      <c r="K542" s="70"/>
    </row>
    <row r="543" spans="1:11" ht="35.1" customHeight="1">
      <c r="A543" s="63" t="s">
        <v>900</v>
      </c>
      <c r="B543" s="63" t="s">
        <v>298</v>
      </c>
      <c r="C543" s="64" t="s">
        <v>960</v>
      </c>
      <c r="D543" s="64" t="s">
        <v>961</v>
      </c>
      <c r="E543" s="113" t="s">
        <v>246</v>
      </c>
      <c r="F543" s="65">
        <v>0</v>
      </c>
      <c r="G543" s="66" t="e">
        <f>SUMIF([1]!Table13[Kode Barang],TBL_STOK5[[#This Row],[Kode Material]],[1]!Table13[Jumlah])</f>
        <v>#REF!</v>
      </c>
      <c r="H543" s="66" t="e">
        <f>SUMIF([1]!Table134[Kode Barang],TBL_STOK5[[#This Row],[Kode Material]],[1]!Table134[Jumlah])</f>
        <v>#REF!</v>
      </c>
      <c r="I543" s="65" t="e">
        <f>TBL_STOK5[[#This Row],[Stok Alat Awal]]+TBL_STOK5[[#This Row],[Alat In]]-TBL_STOK5[[#This Row],[Alat Out]]</f>
        <v>#REF!</v>
      </c>
      <c r="J543" s="73"/>
      <c r="K543" s="70"/>
    </row>
    <row r="544" spans="1:11" ht="35.1" customHeight="1">
      <c r="A544" s="63" t="s">
        <v>1464</v>
      </c>
      <c r="B544" s="63" t="s">
        <v>298</v>
      </c>
      <c r="C544" s="64" t="s">
        <v>1549</v>
      </c>
      <c r="D544" s="64" t="s">
        <v>1550</v>
      </c>
      <c r="E544" s="113" t="s">
        <v>148</v>
      </c>
      <c r="F544" s="65"/>
      <c r="G544" s="66" t="e">
        <f>SUMIF([1]!Table13[Kode Barang],TBL_STOK5[[#This Row],[Kode Material]],[1]!Table13[Jumlah])</f>
        <v>#REF!</v>
      </c>
      <c r="H544" s="66" t="e">
        <f>SUMIF([1]!Table134[Kode Barang],TBL_STOK5[[#This Row],[Kode Material]],[1]!Table134[Jumlah])</f>
        <v>#REF!</v>
      </c>
      <c r="I544" s="65" t="e">
        <f>TBL_STOK5[[#This Row],[Stok Alat Awal]]+TBL_STOK5[[#This Row],[Alat In]]-TBL_STOK5[[#This Row],[Alat Out]]</f>
        <v>#REF!</v>
      </c>
      <c r="J544" s="79" t="s">
        <v>1551</v>
      </c>
      <c r="K544" s="70"/>
    </row>
    <row r="545" spans="1:11" ht="35.1" customHeight="1">
      <c r="A545" s="63" t="s">
        <v>1464</v>
      </c>
      <c r="B545" s="63" t="s">
        <v>298</v>
      </c>
      <c r="C545" s="64" t="s">
        <v>1547</v>
      </c>
      <c r="D545" s="64" t="s">
        <v>1548</v>
      </c>
      <c r="E545" s="113" t="s">
        <v>148</v>
      </c>
      <c r="F545" s="65"/>
      <c r="G545" s="72" t="e">
        <f>SUMIF([1]!Table13[Kode Barang],TBL_STOK5[[#This Row],[Kode Material]],[1]!Table13[Jumlah])</f>
        <v>#REF!</v>
      </c>
      <c r="H545" s="72" t="e">
        <f>SUMIF([1]!Table134[Kode Barang],TBL_STOK5[[#This Row],[Kode Material]],[1]!Table134[Jumlah])</f>
        <v>#REF!</v>
      </c>
      <c r="I545" s="65" t="e">
        <f>TBL_STOK5[[#This Row],[Stok Alat Awal]]+TBL_STOK5[[#This Row],[Alat In]]-TBL_STOK5[[#This Row],[Alat Out]]</f>
        <v>#REF!</v>
      </c>
      <c r="J545" s="73" t="s">
        <v>174</v>
      </c>
      <c r="K545" s="70"/>
    </row>
    <row r="546" spans="1:11" ht="35.1" customHeight="1">
      <c r="A546" s="63" t="s">
        <v>1409</v>
      </c>
      <c r="B546" s="63" t="s">
        <v>298</v>
      </c>
      <c r="C546" s="64" t="s">
        <v>1422</v>
      </c>
      <c r="D546" s="64" t="s">
        <v>1423</v>
      </c>
      <c r="E546" s="113" t="s">
        <v>148</v>
      </c>
      <c r="F546" s="65"/>
      <c r="G546" s="72" t="e">
        <f>SUMIF([1]!Table13[Kode Barang],TBL_STOK5[[#This Row],[Kode Material]],[1]!Table13[Jumlah])</f>
        <v>#REF!</v>
      </c>
      <c r="H546" s="72" t="e">
        <f>SUMIF([1]!Table134[Kode Barang],TBL_STOK5[[#This Row],[Kode Material]],[1]!Table134[Jumlah])</f>
        <v>#REF!</v>
      </c>
      <c r="I546" s="65" t="e">
        <f>TBL_STOK5[[#This Row],[Stok Alat Awal]]+TBL_STOK5[[#This Row],[Alat In]]-TBL_STOK5[[#This Row],[Alat Out]]</f>
        <v>#REF!</v>
      </c>
      <c r="J546" s="73" t="s">
        <v>174</v>
      </c>
      <c r="K546" s="70"/>
    </row>
    <row r="547" spans="1:11" ht="35.1" customHeight="1">
      <c r="A547" s="63" t="s">
        <v>1119</v>
      </c>
      <c r="B547" s="63" t="s">
        <v>298</v>
      </c>
      <c r="C547" s="64" t="s">
        <v>1126</v>
      </c>
      <c r="D547" s="64" t="s">
        <v>1127</v>
      </c>
      <c r="E547" s="78" t="s">
        <v>148</v>
      </c>
      <c r="F547" s="65"/>
      <c r="G547" s="66" t="e">
        <f>SUMIF([1]!Table13[Kode Barang],TBL_STOK5[[#This Row],[Kode Material]],[1]!Table13[Jumlah])</f>
        <v>#REF!</v>
      </c>
      <c r="H547" s="66" t="e">
        <f>SUMIF([1]!Table134[Kode Barang],TBL_STOK5[[#This Row],[Kode Material]],[1]!Table134[Jumlah])</f>
        <v>#REF!</v>
      </c>
      <c r="I547" s="65" t="e">
        <f>TBL_STOK5[[#This Row],[Stok Alat Awal]]+TBL_STOK5[[#This Row],[Alat In]]-TBL_STOK5[[#This Row],[Alat Out]]</f>
        <v>#REF!</v>
      </c>
      <c r="J547" s="79"/>
      <c r="K547" s="70"/>
    </row>
    <row r="548" spans="1:11" ht="35.1" customHeight="1">
      <c r="A548" s="63" t="s">
        <v>1370</v>
      </c>
      <c r="B548" s="63" t="s">
        <v>298</v>
      </c>
      <c r="C548" s="64" t="s">
        <v>1386</v>
      </c>
      <c r="D548" s="64" t="s">
        <v>1387</v>
      </c>
      <c r="E548" s="113" t="s">
        <v>148</v>
      </c>
      <c r="F548" s="65"/>
      <c r="G548" s="72" t="e">
        <f>SUMIF([1]!Table13[Kode Barang],TBL_STOK5[[#This Row],[Kode Material]],[1]!Table13[Jumlah])</f>
        <v>#REF!</v>
      </c>
      <c r="H548" s="72" t="e">
        <f>SUMIF([1]!Table134[Kode Barang],TBL_STOK5[[#This Row],[Kode Material]],[1]!Table134[Jumlah])</f>
        <v>#REF!</v>
      </c>
      <c r="I548" s="65" t="e">
        <f>TBL_STOK5[[#This Row],[Stok Alat Awal]]+TBL_STOK5[[#This Row],[Alat In]]-TBL_STOK5[[#This Row],[Alat Out]]</f>
        <v>#REF!</v>
      </c>
      <c r="J548" s="73" t="s">
        <v>171</v>
      </c>
      <c r="K548" s="70"/>
    </row>
    <row r="549" spans="1:11" ht="35.1" customHeight="1">
      <c r="A549" s="63" t="s">
        <v>1370</v>
      </c>
      <c r="B549" s="63" t="s">
        <v>298</v>
      </c>
      <c r="C549" s="64" t="s">
        <v>1381</v>
      </c>
      <c r="D549" s="64" t="s">
        <v>1382</v>
      </c>
      <c r="E549" s="113" t="s">
        <v>148</v>
      </c>
      <c r="F549" s="65"/>
      <c r="G549" s="72" t="e">
        <f>SUMIF([1]!Table13[Kode Barang],TBL_STOK5[[#This Row],[Kode Material]],[1]!Table13[Jumlah])</f>
        <v>#REF!</v>
      </c>
      <c r="H549" s="72" t="e">
        <f>SUMIF([1]!Table134[Kode Barang],TBL_STOK5[[#This Row],[Kode Material]],[1]!Table134[Jumlah])</f>
        <v>#REF!</v>
      </c>
      <c r="I549" s="65" t="e">
        <f>TBL_STOK5[[#This Row],[Stok Alat Awal]]+TBL_STOK5[[#This Row],[Alat In]]-TBL_STOK5[[#This Row],[Alat Out]]</f>
        <v>#REF!</v>
      </c>
      <c r="J549" s="73" t="s">
        <v>171</v>
      </c>
      <c r="K549" s="70"/>
    </row>
    <row r="550" spans="1:11" ht="35.1" customHeight="1">
      <c r="A550" s="63" t="s">
        <v>1370</v>
      </c>
      <c r="B550" s="63" t="s">
        <v>298</v>
      </c>
      <c r="C550" s="64" t="s">
        <v>1383</v>
      </c>
      <c r="D550" s="64" t="s">
        <v>1384</v>
      </c>
      <c r="E550" s="113" t="s">
        <v>148</v>
      </c>
      <c r="F550" s="65"/>
      <c r="G550" s="72" t="e">
        <f>SUMIF([1]!Table13[Kode Barang],TBL_STOK5[[#This Row],[Kode Material]],[1]!Table13[Jumlah])</f>
        <v>#REF!</v>
      </c>
      <c r="H550" s="72" t="e">
        <f>SUMIF([1]!Table134[Kode Barang],TBL_STOK5[[#This Row],[Kode Material]],[1]!Table134[Jumlah])</f>
        <v>#REF!</v>
      </c>
      <c r="I550" s="65" t="e">
        <f>TBL_STOK5[[#This Row],[Stok Alat Awal]]+TBL_STOK5[[#This Row],[Alat In]]-TBL_STOK5[[#This Row],[Alat Out]]</f>
        <v>#REF!</v>
      </c>
      <c r="J550" s="73" t="s">
        <v>1385</v>
      </c>
      <c r="K550" s="70"/>
    </row>
    <row r="551" spans="1:11" ht="35.1" customHeight="1">
      <c r="A551" s="63" t="s">
        <v>749</v>
      </c>
      <c r="B551" s="63" t="s">
        <v>298</v>
      </c>
      <c r="C551" s="64" t="s">
        <v>757</v>
      </c>
      <c r="D551" s="64" t="s">
        <v>757</v>
      </c>
      <c r="E551" s="113" t="s">
        <v>148</v>
      </c>
      <c r="F551" s="65">
        <v>0</v>
      </c>
      <c r="G551" s="66" t="e">
        <f>SUMIF([1]!Table13[Kode Barang],TBL_STOK5[[#This Row],[Kode Material]],[1]!Table13[Jumlah])</f>
        <v>#REF!</v>
      </c>
      <c r="H551" s="66" t="e">
        <f>SUMIF([1]!Table134[Kode Barang],TBL_STOK5[[#This Row],[Kode Material]],[1]!Table134[Jumlah])</f>
        <v>#REF!</v>
      </c>
      <c r="I551" s="65" t="e">
        <f>TBL_STOK5[[#This Row],[Stok Alat Awal]]+TBL_STOK5[[#This Row],[Alat In]]-TBL_STOK5[[#This Row],[Alat Out]]</f>
        <v>#REF!</v>
      </c>
      <c r="J551" s="73" t="s">
        <v>758</v>
      </c>
      <c r="K551" s="70"/>
    </row>
    <row r="552" spans="1:11" ht="35.1" customHeight="1">
      <c r="A552" s="63" t="s">
        <v>1409</v>
      </c>
      <c r="B552" s="63" t="s">
        <v>298</v>
      </c>
      <c r="C552" s="64" t="s">
        <v>1427</v>
      </c>
      <c r="D552" s="64" t="s">
        <v>1427</v>
      </c>
      <c r="E552" s="113" t="s">
        <v>148</v>
      </c>
      <c r="F552" s="65"/>
      <c r="G552" s="72" t="e">
        <f>SUMIF([1]!Table13[Kode Barang],TBL_STOK5[[#This Row],[Kode Material]],[1]!Table13[Jumlah])</f>
        <v>#REF!</v>
      </c>
      <c r="H552" s="72" t="e">
        <f>SUMIF([1]!Table134[Kode Barang],TBL_STOK5[[#This Row],[Kode Material]],[1]!Table134[Jumlah])</f>
        <v>#REF!</v>
      </c>
      <c r="I552" s="65" t="e">
        <f>TBL_STOK5[[#This Row],[Stok Alat Awal]]+TBL_STOK5[[#This Row],[Alat In]]-TBL_STOK5[[#This Row],[Alat Out]]</f>
        <v>#REF!</v>
      </c>
      <c r="J552" s="73" t="s">
        <v>174</v>
      </c>
      <c r="K552" s="70"/>
    </row>
    <row r="553" spans="1:11" ht="35.1" customHeight="1">
      <c r="A553" s="63" t="s">
        <v>749</v>
      </c>
      <c r="B553" s="63" t="s">
        <v>298</v>
      </c>
      <c r="C553" s="64" t="s">
        <v>1610</v>
      </c>
      <c r="D553" s="64" t="s">
        <v>786</v>
      </c>
      <c r="E553" s="113" t="s">
        <v>188</v>
      </c>
      <c r="F553" s="65">
        <v>0</v>
      </c>
      <c r="G553" s="66" t="e">
        <f>SUMIF([1]!Table13[Kode Barang],TBL_STOK5[[#This Row],[Kode Material]],[1]!Table13[Jumlah])</f>
        <v>#REF!</v>
      </c>
      <c r="H553" s="66" t="e">
        <f>SUMIF([1]!Table134[Kode Barang],TBL_STOK5[[#This Row],[Kode Material]],[1]!Table134[Jumlah])</f>
        <v>#REF!</v>
      </c>
      <c r="I553" s="65" t="e">
        <f>TBL_STOK5[[#This Row],[Stok Alat Awal]]+TBL_STOK5[[#This Row],[Alat In]]-TBL_STOK5[[#This Row],[Alat Out]]</f>
        <v>#REF!</v>
      </c>
      <c r="J553" s="79" t="s">
        <v>239</v>
      </c>
      <c r="K553" s="70"/>
    </row>
    <row r="554" spans="1:11" ht="35.1" customHeight="1">
      <c r="A554" s="63" t="s">
        <v>749</v>
      </c>
      <c r="B554" s="63" t="s">
        <v>298</v>
      </c>
      <c r="C554" s="64" t="s">
        <v>773</v>
      </c>
      <c r="D554" s="64" t="s">
        <v>774</v>
      </c>
      <c r="E554" s="113" t="s">
        <v>188</v>
      </c>
      <c r="F554" s="65">
        <v>0</v>
      </c>
      <c r="G554" s="66" t="e">
        <f>SUMIF([1]!Table13[Kode Barang],TBL_STOK5[[#This Row],[Kode Material]],[1]!Table13[Jumlah])</f>
        <v>#REF!</v>
      </c>
      <c r="H554" s="66" t="e">
        <f>SUMIF([1]!Table134[Kode Barang],TBL_STOK5[[#This Row],[Kode Material]],[1]!Table134[Jumlah])</f>
        <v>#REF!</v>
      </c>
      <c r="I554" s="65" t="e">
        <f>TBL_STOK5[[#This Row],[Stok Alat Awal]]+TBL_STOK5[[#This Row],[Alat In]]-TBL_STOK5[[#This Row],[Alat Out]]</f>
        <v>#REF!</v>
      </c>
      <c r="J554" s="73" t="s">
        <v>247</v>
      </c>
      <c r="K554" s="70"/>
    </row>
    <row r="555" spans="1:11" ht="35.1" customHeight="1">
      <c r="A555" s="63" t="s">
        <v>749</v>
      </c>
      <c r="B555" s="63" t="s">
        <v>298</v>
      </c>
      <c r="C555" s="64" t="s">
        <v>775</v>
      </c>
      <c r="D555" s="64" t="s">
        <v>776</v>
      </c>
      <c r="E555" s="113" t="s">
        <v>188</v>
      </c>
      <c r="F555" s="65">
        <v>0</v>
      </c>
      <c r="G555" s="66" t="e">
        <f>SUMIF([1]!Table13[Kode Barang],TBL_STOK5[[#This Row],[Kode Material]],[1]!Table13[Jumlah])</f>
        <v>#REF!</v>
      </c>
      <c r="H555" s="66" t="e">
        <f>SUMIF([1]!Table134[Kode Barang],TBL_STOK5[[#This Row],[Kode Material]],[1]!Table134[Jumlah])</f>
        <v>#REF!</v>
      </c>
      <c r="I555" s="65" t="e">
        <f>TBL_STOK5[[#This Row],[Stok Alat Awal]]+TBL_STOK5[[#This Row],[Alat In]]-TBL_STOK5[[#This Row],[Alat Out]]</f>
        <v>#REF!</v>
      </c>
      <c r="J555" s="73" t="s">
        <v>247</v>
      </c>
      <c r="K555" s="70"/>
    </row>
    <row r="556" spans="1:11" ht="35.1" customHeight="1">
      <c r="A556" s="63" t="s">
        <v>749</v>
      </c>
      <c r="B556" s="63" t="s">
        <v>298</v>
      </c>
      <c r="C556" s="64" t="s">
        <v>777</v>
      </c>
      <c r="D556" s="64" t="s">
        <v>778</v>
      </c>
      <c r="E556" s="113" t="s">
        <v>188</v>
      </c>
      <c r="F556" s="65">
        <v>0</v>
      </c>
      <c r="G556" s="66" t="e">
        <f>SUMIF([1]!Table13[Kode Barang],TBL_STOK5[[#This Row],[Kode Material]],[1]!Table13[Jumlah])</f>
        <v>#REF!</v>
      </c>
      <c r="H556" s="66" t="e">
        <f>SUMIF([1]!Table134[Kode Barang],TBL_STOK5[[#This Row],[Kode Material]],[1]!Table134[Jumlah])</f>
        <v>#REF!</v>
      </c>
      <c r="I556" s="65" t="e">
        <f>TBL_STOK5[[#This Row],[Stok Alat Awal]]+TBL_STOK5[[#This Row],[Alat In]]-TBL_STOK5[[#This Row],[Alat Out]]</f>
        <v>#REF!</v>
      </c>
      <c r="J556" s="73" t="s">
        <v>247</v>
      </c>
      <c r="K556" s="86"/>
    </row>
    <row r="557" spans="1:11" ht="35.1" customHeight="1">
      <c r="A557" s="63" t="s">
        <v>749</v>
      </c>
      <c r="B557" s="63" t="s">
        <v>298</v>
      </c>
      <c r="C557" s="64" t="s">
        <v>779</v>
      </c>
      <c r="D557" s="64" t="s">
        <v>780</v>
      </c>
      <c r="E557" s="113" t="s">
        <v>188</v>
      </c>
      <c r="F557" s="65">
        <v>0</v>
      </c>
      <c r="G557" s="66" t="e">
        <f>SUMIF([1]!Table13[Kode Barang],TBL_STOK5[[#This Row],[Kode Material]],[1]!Table13[Jumlah])</f>
        <v>#REF!</v>
      </c>
      <c r="H557" s="66" t="e">
        <f>SUMIF([1]!Table134[Kode Barang],TBL_STOK5[[#This Row],[Kode Material]],[1]!Table134[Jumlah])</f>
        <v>#REF!</v>
      </c>
      <c r="I557" s="65" t="e">
        <f>TBL_STOK5[[#This Row],[Stok Alat Awal]]+TBL_STOK5[[#This Row],[Alat In]]-TBL_STOK5[[#This Row],[Alat Out]]</f>
        <v>#REF!</v>
      </c>
      <c r="J557" s="73" t="s">
        <v>247</v>
      </c>
      <c r="K557" s="86"/>
    </row>
    <row r="558" spans="1:11" ht="35.1" customHeight="1">
      <c r="A558" s="63" t="s">
        <v>749</v>
      </c>
      <c r="B558" s="63" t="s">
        <v>298</v>
      </c>
      <c r="C558" s="64" t="s">
        <v>783</v>
      </c>
      <c r="D558" s="64" t="s">
        <v>784</v>
      </c>
      <c r="E558" s="113" t="s">
        <v>188</v>
      </c>
      <c r="F558" s="65">
        <v>0</v>
      </c>
      <c r="G558" s="66" t="e">
        <f>SUMIF([1]!Table13[Kode Barang],TBL_STOK5[[#This Row],[Kode Material]],[1]!Table13[Jumlah])</f>
        <v>#REF!</v>
      </c>
      <c r="H558" s="66" t="e">
        <f>SUMIF([1]!Table134[Kode Barang],TBL_STOK5[[#This Row],[Kode Material]],[1]!Table134[Jumlah])</f>
        <v>#REF!</v>
      </c>
      <c r="I558" s="65" t="e">
        <f>TBL_STOK5[[#This Row],[Stok Alat Awal]]+TBL_STOK5[[#This Row],[Alat In]]-TBL_STOK5[[#This Row],[Alat Out]]</f>
        <v>#REF!</v>
      </c>
      <c r="J558" s="73" t="s">
        <v>247</v>
      </c>
      <c r="K558" s="105" t="s">
        <v>785</v>
      </c>
    </row>
    <row r="559" spans="1:11" ht="35.1" customHeight="1">
      <c r="A559" s="63" t="s">
        <v>749</v>
      </c>
      <c r="B559" s="63" t="s">
        <v>298</v>
      </c>
      <c r="C559" s="64" t="s">
        <v>781</v>
      </c>
      <c r="D559" s="64" t="s">
        <v>782</v>
      </c>
      <c r="E559" s="113" t="s">
        <v>188</v>
      </c>
      <c r="F559" s="65">
        <v>0</v>
      </c>
      <c r="G559" s="66" t="e">
        <f>SUMIF([1]!Table13[Kode Barang],TBL_STOK5[[#This Row],[Kode Material]],[1]!Table13[Jumlah])</f>
        <v>#REF!</v>
      </c>
      <c r="H559" s="66" t="e">
        <f>SUMIF([1]!Table134[Kode Barang],TBL_STOK5[[#This Row],[Kode Material]],[1]!Table134[Jumlah])</f>
        <v>#REF!</v>
      </c>
      <c r="I559" s="65" t="e">
        <f>TBL_STOK5[[#This Row],[Stok Alat Awal]]+TBL_STOK5[[#This Row],[Alat In]]-TBL_STOK5[[#This Row],[Alat Out]]</f>
        <v>#REF!</v>
      </c>
      <c r="J559" s="79" t="s">
        <v>239</v>
      </c>
      <c r="K559" s="70"/>
    </row>
    <row r="560" spans="1:11" ht="35.1" customHeight="1">
      <c r="A560" s="63" t="s">
        <v>749</v>
      </c>
      <c r="B560" s="63" t="s">
        <v>298</v>
      </c>
      <c r="C560" s="64" t="s">
        <v>1604</v>
      </c>
      <c r="D560" s="64" t="s">
        <v>1605</v>
      </c>
      <c r="E560" s="63" t="s">
        <v>188</v>
      </c>
      <c r="F560" s="65"/>
      <c r="G560" s="66" t="e">
        <f>SUMIF([1]!Table13[Kode Barang],TBL_STOK5[[#This Row],[Kode Material]],[1]!Table13[Jumlah])</f>
        <v>#REF!</v>
      </c>
      <c r="H560" s="66" t="e">
        <f>SUMIF([1]!Table134[Kode Barang],TBL_STOK5[[#This Row],[Kode Material]],[1]!Table134[Jumlah])</f>
        <v>#REF!</v>
      </c>
      <c r="I560" s="65" t="e">
        <f>TBL_STOK5[[#This Row],[Stok Alat Awal]]+TBL_STOK5[[#This Row],[Alat In]]-TBL_STOK5[[#This Row],[Alat Out]]</f>
        <v>#REF!</v>
      </c>
      <c r="J560" s="79"/>
      <c r="K560" s="70"/>
    </row>
    <row r="561" spans="1:11" ht="35.1" customHeight="1">
      <c r="A561" s="63" t="s">
        <v>749</v>
      </c>
      <c r="B561" s="63" t="s">
        <v>298</v>
      </c>
      <c r="C561" s="64" t="s">
        <v>1606</v>
      </c>
      <c r="D561" s="64" t="s">
        <v>1607</v>
      </c>
      <c r="E561" s="63" t="s">
        <v>188</v>
      </c>
      <c r="F561" s="65"/>
      <c r="G561" s="66" t="e">
        <f>SUMIF([1]!Table13[Kode Barang],TBL_STOK5[[#This Row],[Kode Material]],[1]!Table13[Jumlah])</f>
        <v>#REF!</v>
      </c>
      <c r="H561" s="66" t="e">
        <f>SUMIF([1]!Table134[Kode Barang],TBL_STOK5[[#This Row],[Kode Material]],[1]!Table134[Jumlah])</f>
        <v>#REF!</v>
      </c>
      <c r="I561" s="65" t="e">
        <f>TBL_STOK5[[#This Row],[Stok Alat Awal]]+TBL_STOK5[[#This Row],[Alat In]]-TBL_STOK5[[#This Row],[Alat Out]]</f>
        <v>#REF!</v>
      </c>
      <c r="J561" s="79"/>
      <c r="K561" s="70"/>
    </row>
    <row r="562" spans="1:11" ht="35.1" customHeight="1">
      <c r="A562" s="63" t="s">
        <v>749</v>
      </c>
      <c r="B562" s="63" t="s">
        <v>298</v>
      </c>
      <c r="C562" s="64" t="s">
        <v>1608</v>
      </c>
      <c r="D562" s="64" t="s">
        <v>1609</v>
      </c>
      <c r="E562" s="63" t="s">
        <v>188</v>
      </c>
      <c r="F562" s="65"/>
      <c r="G562" s="66" t="e">
        <f>SUMIF([1]!Table13[Kode Barang],TBL_STOK5[[#This Row],[Kode Material]],[1]!Table13[Jumlah])</f>
        <v>#REF!</v>
      </c>
      <c r="H562" s="66" t="e">
        <f>SUMIF([1]!Table134[Kode Barang],TBL_STOK5[[#This Row],[Kode Material]],[1]!Table134[Jumlah])</f>
        <v>#REF!</v>
      </c>
      <c r="I562" s="65" t="e">
        <f>TBL_STOK5[[#This Row],[Stok Alat Awal]]+TBL_STOK5[[#This Row],[Alat In]]-TBL_STOK5[[#This Row],[Alat Out]]</f>
        <v>#REF!</v>
      </c>
      <c r="J562" s="79"/>
      <c r="K562" s="70"/>
    </row>
    <row r="563" spans="1:11" ht="35.1" customHeight="1">
      <c r="A563" s="63" t="s">
        <v>1145</v>
      </c>
      <c r="B563" s="63" t="s">
        <v>298</v>
      </c>
      <c r="C563" s="64" t="s">
        <v>1156</v>
      </c>
      <c r="D563" s="64" t="s">
        <v>1157</v>
      </c>
      <c r="E563" s="78" t="s">
        <v>148</v>
      </c>
      <c r="F563" s="66"/>
      <c r="G563" s="66" t="e">
        <f>SUMIF([1]!Table13[Kode Barang],TBL_STOK5[[#This Row],[Kode Material]],[1]!Table13[Jumlah])</f>
        <v>#REF!</v>
      </c>
      <c r="H563" s="66" t="e">
        <f>SUMIF([1]!Table134[Kode Barang],TBL_STOK5[[#This Row],[Kode Material]],[1]!Table134[Jumlah])</f>
        <v>#REF!</v>
      </c>
      <c r="I563" s="66" t="e">
        <f>TBL_STOK5[[#This Row],[Stok Alat Awal]]+TBL_STOK5[[#This Row],[Alat In]]-TBL_STOK5[[#This Row],[Alat Out]]</f>
        <v>#REF!</v>
      </c>
      <c r="J563" s="73" t="s">
        <v>103</v>
      </c>
      <c r="K563" s="70"/>
    </row>
    <row r="564" spans="1:11" ht="35.1" customHeight="1">
      <c r="A564" s="63" t="s">
        <v>900</v>
      </c>
      <c r="B564" s="63" t="s">
        <v>298</v>
      </c>
      <c r="C564" s="64" t="s">
        <v>918</v>
      </c>
      <c r="D564" s="64" t="s">
        <v>919</v>
      </c>
      <c r="E564" s="113" t="s">
        <v>148</v>
      </c>
      <c r="F564" s="65">
        <v>0</v>
      </c>
      <c r="G564" s="72" t="e">
        <f>SUMIF([1]!Table13[Kode Barang],TBL_STOK5[[#This Row],[Kode Material]],[1]!Table13[Jumlah])</f>
        <v>#REF!</v>
      </c>
      <c r="H564" s="72" t="e">
        <f>SUMIF([1]!Table134[Kode Barang],TBL_STOK5[[#This Row],[Kode Material]],[1]!Table134[Jumlah])</f>
        <v>#REF!</v>
      </c>
      <c r="I564" s="65" t="e">
        <f>TBL_STOK5[[#This Row],[Stok Alat Awal]]+TBL_STOK5[[#This Row],[Alat In]]-TBL_STOK5[[#This Row],[Alat Out]]</f>
        <v>#REF!</v>
      </c>
      <c r="J564" s="73" t="s">
        <v>212</v>
      </c>
      <c r="K564" s="70"/>
    </row>
    <row r="565" spans="1:11" ht="35.1" customHeight="1">
      <c r="A565" s="63" t="s">
        <v>1086</v>
      </c>
      <c r="B565" s="63" t="s">
        <v>298</v>
      </c>
      <c r="C565" s="64" t="s">
        <v>1087</v>
      </c>
      <c r="D565" s="64" t="s">
        <v>1088</v>
      </c>
      <c r="E565" s="113" t="s">
        <v>148</v>
      </c>
      <c r="F565" s="65">
        <v>0</v>
      </c>
      <c r="G565" s="72" t="e">
        <f>SUMIF([1]!Table13[Kode Barang],TBL_STOK5[[#This Row],[Kode Material]],[1]!Table13[Jumlah])</f>
        <v>#REF!</v>
      </c>
      <c r="H565" s="72" t="e">
        <f>SUMIF([1]!Table134[Kode Barang],TBL_STOK5[[#This Row],[Kode Material]],[1]!Table134[Jumlah])</f>
        <v>#REF!</v>
      </c>
      <c r="I565" s="65" t="e">
        <f>TBL_STOK5[[#This Row],[Stok Alat Awal]]+TBL_STOK5[[#This Row],[Alat In]]-TBL_STOK5[[#This Row],[Alat Out]]</f>
        <v>#REF!</v>
      </c>
      <c r="J565" s="73" t="s">
        <v>212</v>
      </c>
      <c r="K565" s="70"/>
    </row>
    <row r="566" spans="1:11" ht="35.1" customHeight="1">
      <c r="A566" s="63" t="s">
        <v>749</v>
      </c>
      <c r="B566" s="63" t="s">
        <v>298</v>
      </c>
      <c r="C566" s="64" t="s">
        <v>849</v>
      </c>
      <c r="D566" s="64" t="s">
        <v>850</v>
      </c>
      <c r="E566" s="113" t="s">
        <v>148</v>
      </c>
      <c r="F566" s="65">
        <v>0</v>
      </c>
      <c r="G566" s="66" t="e">
        <f>SUMIF([1]!Table13[Kode Barang],TBL_STOK5[[#This Row],[Kode Material]],[1]!Table13[Jumlah])</f>
        <v>#REF!</v>
      </c>
      <c r="H566" s="66" t="e">
        <f>SUMIF([1]!Table134[Kode Barang],TBL_STOK5[[#This Row],[Kode Material]],[1]!Table134[Jumlah])</f>
        <v>#REF!</v>
      </c>
      <c r="I566" s="65" t="e">
        <f>TBL_STOK5[[#This Row],[Stok Alat Awal]]+TBL_STOK5[[#This Row],[Alat In]]-TBL_STOK5[[#This Row],[Alat Out]]</f>
        <v>#REF!</v>
      </c>
      <c r="J566" s="79" t="s">
        <v>604</v>
      </c>
      <c r="K566" s="70"/>
    </row>
    <row r="567" spans="1:11" ht="35.1" customHeight="1">
      <c r="A567" s="63" t="s">
        <v>749</v>
      </c>
      <c r="B567" s="63" t="s">
        <v>298</v>
      </c>
      <c r="C567" s="64" t="s">
        <v>845</v>
      </c>
      <c r="D567" s="64" t="s">
        <v>846</v>
      </c>
      <c r="E567" s="113" t="s">
        <v>148</v>
      </c>
      <c r="F567" s="65">
        <v>0</v>
      </c>
      <c r="G567" s="66" t="e">
        <f>SUMIF([1]!Table13[Kode Barang],TBL_STOK5[[#This Row],[Kode Material]],[1]!Table13[Jumlah])</f>
        <v>#REF!</v>
      </c>
      <c r="H567" s="66" t="e">
        <f>SUMIF([1]!Table134[Kode Barang],TBL_STOK5[[#This Row],[Kode Material]],[1]!Table134[Jumlah])</f>
        <v>#REF!</v>
      </c>
      <c r="I567" s="65" t="e">
        <f>TBL_STOK5[[#This Row],[Stok Alat Awal]]+TBL_STOK5[[#This Row],[Alat In]]-TBL_STOK5[[#This Row],[Alat Out]]</f>
        <v>#REF!</v>
      </c>
      <c r="J567" s="79" t="s">
        <v>247</v>
      </c>
      <c r="K567" s="70"/>
    </row>
    <row r="568" spans="1:11" ht="35.1" customHeight="1">
      <c r="A568" s="63" t="s">
        <v>749</v>
      </c>
      <c r="B568" s="63" t="s">
        <v>298</v>
      </c>
      <c r="C568" s="64" t="s">
        <v>847</v>
      </c>
      <c r="D568" s="64" t="s">
        <v>848</v>
      </c>
      <c r="E568" s="113" t="s">
        <v>148</v>
      </c>
      <c r="F568" s="65">
        <v>0</v>
      </c>
      <c r="G568" s="66" t="e">
        <f>SUMIF([1]!Table13[Kode Barang],TBL_STOK5[[#This Row],[Kode Material]],[1]!Table13[Jumlah])</f>
        <v>#REF!</v>
      </c>
      <c r="H568" s="66" t="e">
        <f>SUMIF([1]!Table134[Kode Barang],TBL_STOK5[[#This Row],[Kode Material]],[1]!Table134[Jumlah])</f>
        <v>#REF!</v>
      </c>
      <c r="I568" s="65" t="e">
        <f>TBL_STOK5[[#This Row],[Stok Alat Awal]]+TBL_STOK5[[#This Row],[Alat In]]-TBL_STOK5[[#This Row],[Alat Out]]</f>
        <v>#REF!</v>
      </c>
      <c r="J568" s="79"/>
      <c r="K568" s="70"/>
    </row>
    <row r="569" spans="1:11" ht="35.1" customHeight="1">
      <c r="A569" s="63" t="s">
        <v>1464</v>
      </c>
      <c r="B569" s="63" t="s">
        <v>298</v>
      </c>
      <c r="C569" s="64" t="s">
        <v>1581</v>
      </c>
      <c r="D569" s="64" t="s">
        <v>1582</v>
      </c>
      <c r="E569" s="113" t="s">
        <v>148</v>
      </c>
      <c r="F569" s="65"/>
      <c r="G569" s="72" t="e">
        <f>SUMIF([1]!Table13[Kode Barang],TBL_STOK5[[#This Row],[Kode Material]],[1]!Table13[Jumlah])</f>
        <v>#REF!</v>
      </c>
      <c r="H569" s="72" t="e">
        <f>SUMIF([1]!Table134[Kode Barang],TBL_STOK5[[#This Row],[Kode Material]],[1]!Table134[Jumlah])</f>
        <v>#REF!</v>
      </c>
      <c r="I569" s="65" t="e">
        <f>TBL_STOK5[[#This Row],[Stok Alat Awal]]+TBL_STOK5[[#This Row],[Alat In]]-TBL_STOK5[[#This Row],[Alat Out]]</f>
        <v>#REF!</v>
      </c>
      <c r="J569" s="73" t="s">
        <v>174</v>
      </c>
      <c r="K569" s="86"/>
    </row>
    <row r="570" spans="1:11" ht="35.1" customHeight="1">
      <c r="A570" s="63" t="s">
        <v>1145</v>
      </c>
      <c r="B570" s="63" t="s">
        <v>298</v>
      </c>
      <c r="C570" s="64" t="s">
        <v>26</v>
      </c>
      <c r="D570" s="64" t="s">
        <v>1158</v>
      </c>
      <c r="E570" s="78" t="s">
        <v>148</v>
      </c>
      <c r="F570" s="66"/>
      <c r="G570" s="66" t="e">
        <f>SUMIF([1]!Table13[Kode Barang],TBL_STOK5[[#This Row],[Kode Material]],[1]!Table13[Jumlah])</f>
        <v>#REF!</v>
      </c>
      <c r="H570" s="66" t="e">
        <f>SUMIF([1]!Table134[Kode Barang],TBL_STOK5[[#This Row],[Kode Material]],[1]!Table134[Jumlah])</f>
        <v>#REF!</v>
      </c>
      <c r="I570" s="66" t="e">
        <f>TBL_STOK5[[#This Row],[Stok Alat Awal]]+TBL_STOK5[[#This Row],[Alat In]]-TBL_STOK5[[#This Row],[Alat Out]]</f>
        <v>#REF!</v>
      </c>
      <c r="J570" s="73" t="s">
        <v>103</v>
      </c>
      <c r="K570" s="70"/>
    </row>
    <row r="571" spans="1:11" ht="35.1" customHeight="1">
      <c r="A571" s="63" t="s">
        <v>1342</v>
      </c>
      <c r="B571" s="63" t="s">
        <v>298</v>
      </c>
      <c r="C571" s="64" t="s">
        <v>1356</v>
      </c>
      <c r="D571" s="64" t="s">
        <v>1357</v>
      </c>
      <c r="E571" s="113" t="s">
        <v>148</v>
      </c>
      <c r="F571" s="65"/>
      <c r="G571" s="72" t="e">
        <f>SUMIF([1]!Table13[Kode Barang],TBL_STOK5[[#This Row],[Kode Material]],[1]!Table13[Jumlah])</f>
        <v>#REF!</v>
      </c>
      <c r="H571" s="72" t="e">
        <f>SUMIF([1]!Table134[Kode Barang],TBL_STOK5[[#This Row],[Kode Material]],[1]!Table134[Jumlah])</f>
        <v>#REF!</v>
      </c>
      <c r="I571" s="65" t="e">
        <f>TBL_STOK5[[#This Row],[Stok Alat Awal]]+TBL_STOK5[[#This Row],[Alat In]]-TBL_STOK5[[#This Row],[Alat Out]]</f>
        <v>#REF!</v>
      </c>
      <c r="J571" s="73" t="s">
        <v>387</v>
      </c>
      <c r="K571" s="70"/>
    </row>
    <row r="572" spans="1:11" ht="35.1" customHeight="1">
      <c r="A572" s="63" t="s">
        <v>1342</v>
      </c>
      <c r="B572" s="63" t="s">
        <v>298</v>
      </c>
      <c r="C572" s="64" t="s">
        <v>1358</v>
      </c>
      <c r="D572" s="64" t="s">
        <v>1359</v>
      </c>
      <c r="E572" s="113" t="s">
        <v>148</v>
      </c>
      <c r="F572" s="65"/>
      <c r="G572" s="72" t="e">
        <f>SUMIF([1]!Table13[Kode Barang],TBL_STOK5[[#This Row],[Kode Material]],[1]!Table13[Jumlah])</f>
        <v>#REF!</v>
      </c>
      <c r="H572" s="72" t="e">
        <f>SUMIF([1]!Table134[Kode Barang],TBL_STOK5[[#This Row],[Kode Material]],[1]!Table134[Jumlah])</f>
        <v>#REF!</v>
      </c>
      <c r="I572" s="65" t="e">
        <f>TBL_STOK5[[#This Row],[Stok Alat Awal]]+TBL_STOK5[[#This Row],[Alat In]]-TBL_STOK5[[#This Row],[Alat Out]]</f>
        <v>#REF!</v>
      </c>
      <c r="J572" s="73" t="s">
        <v>387</v>
      </c>
      <c r="K572" s="70"/>
    </row>
    <row r="573" spans="1:11" ht="35.1" customHeight="1">
      <c r="A573" s="63" t="s">
        <v>1464</v>
      </c>
      <c r="B573" s="63" t="s">
        <v>298</v>
      </c>
      <c r="C573" s="64" t="s">
        <v>1585</v>
      </c>
      <c r="D573" s="64" t="s">
        <v>1586</v>
      </c>
      <c r="E573" s="113" t="s">
        <v>761</v>
      </c>
      <c r="F573" s="65"/>
      <c r="G573" s="66" t="e">
        <f>SUMIF([1]!Table13[Kode Barang],TBL_STOK5[[#This Row],[Kode Material]],[1]!Table13[Jumlah])</f>
        <v>#REF!</v>
      </c>
      <c r="H573" s="66" t="e">
        <f>SUMIF([1]!Table134[Kode Barang],TBL_STOK5[[#This Row],[Kode Material]],[1]!Table134[Jumlah])</f>
        <v>#REF!</v>
      </c>
      <c r="I573" s="65" t="e">
        <f>TBL_STOK5[[#This Row],[Stok Alat Awal]]+TBL_STOK5[[#This Row],[Alat In]]-TBL_STOK5[[#This Row],[Alat Out]]</f>
        <v>#REF!</v>
      </c>
      <c r="J573" s="79" t="s">
        <v>174</v>
      </c>
      <c r="K573" s="70"/>
    </row>
    <row r="574" spans="1:11" ht="35.1" customHeight="1">
      <c r="A574" s="63" t="s">
        <v>900</v>
      </c>
      <c r="B574" s="63" t="s">
        <v>298</v>
      </c>
      <c r="C574" s="64" t="s">
        <v>967</v>
      </c>
      <c r="D574" s="64" t="s">
        <v>968</v>
      </c>
      <c r="E574" s="113" t="s">
        <v>148</v>
      </c>
      <c r="F574" s="65">
        <v>0</v>
      </c>
      <c r="G574" s="66" t="e">
        <f>SUMIF([1]!Table13[Kode Barang],TBL_STOK5[[#This Row],[Kode Material]],[1]!Table13[Jumlah])</f>
        <v>#REF!</v>
      </c>
      <c r="H574" s="66" t="e">
        <f>SUMIF([1]!Table134[Kode Barang],TBL_STOK5[[#This Row],[Kode Material]],[1]!Table134[Jumlah])</f>
        <v>#REF!</v>
      </c>
      <c r="I574" s="65" t="e">
        <f>TBL_STOK5[[#This Row],[Stok Alat Awal]]+TBL_STOK5[[#This Row],[Alat In]]-TBL_STOK5[[#This Row],[Alat Out]]</f>
        <v>#REF!</v>
      </c>
      <c r="J574" s="73" t="s">
        <v>239</v>
      </c>
      <c r="K574" s="70"/>
    </row>
    <row r="575" spans="1:11" ht="35.1" customHeight="1">
      <c r="A575" s="63" t="s">
        <v>900</v>
      </c>
      <c r="B575" s="63" t="s">
        <v>298</v>
      </c>
      <c r="C575" s="64" t="s">
        <v>965</v>
      </c>
      <c r="D575" s="64" t="s">
        <v>966</v>
      </c>
      <c r="E575" s="113" t="s">
        <v>148</v>
      </c>
      <c r="F575" s="65">
        <v>0</v>
      </c>
      <c r="G575" s="72" t="e">
        <f>SUMIF([1]!Table13[Kode Barang],TBL_STOK5[[#This Row],[Kode Material]],[1]!Table13[Jumlah])</f>
        <v>#REF!</v>
      </c>
      <c r="H575" s="72" t="e">
        <f>SUMIF([1]!Table134[Kode Barang],TBL_STOK5[[#This Row],[Kode Material]],[1]!Table134[Jumlah])</f>
        <v>#REF!</v>
      </c>
      <c r="I575" s="65" t="e">
        <f>TBL_STOK5[[#This Row],[Stok Alat Awal]]+TBL_STOK5[[#This Row],[Alat In]]-TBL_STOK5[[#This Row],[Alat Out]]</f>
        <v>#REF!</v>
      </c>
      <c r="J575" s="73" t="s">
        <v>239</v>
      </c>
      <c r="K575" s="70"/>
    </row>
    <row r="576" spans="1:11" ht="35.1" customHeight="1">
      <c r="A576" s="63" t="s">
        <v>900</v>
      </c>
      <c r="B576" s="63" t="s">
        <v>298</v>
      </c>
      <c r="C576" s="64" t="s">
        <v>974</v>
      </c>
      <c r="D576" s="64" t="s">
        <v>975</v>
      </c>
      <c r="E576" s="113" t="s">
        <v>148</v>
      </c>
      <c r="F576" s="65"/>
      <c r="G576" s="66" t="e">
        <f>SUMIF([1]!Table13[Kode Barang],TBL_STOK5[[#This Row],[Kode Material]],[1]!Table13[Jumlah])</f>
        <v>#REF!</v>
      </c>
      <c r="H576" s="66" t="e">
        <f>SUMIF([1]!Table134[Kode Barang],TBL_STOK5[[#This Row],[Kode Material]],[1]!Table134[Jumlah])</f>
        <v>#REF!</v>
      </c>
      <c r="I576" s="65" t="e">
        <f>TBL_STOK5[[#This Row],[Stok Alat Awal]]+TBL_STOK5[[#This Row],[Alat In]]-TBL_STOK5[[#This Row],[Alat Out]]</f>
        <v>#REF!</v>
      </c>
      <c r="J576" s="73" t="s">
        <v>239</v>
      </c>
      <c r="K576" s="70"/>
    </row>
    <row r="577" spans="1:11" ht="35.1" customHeight="1">
      <c r="A577" s="63" t="s">
        <v>900</v>
      </c>
      <c r="B577" s="63" t="s">
        <v>298</v>
      </c>
      <c r="C577" s="64" t="s">
        <v>972</v>
      </c>
      <c r="D577" s="64" t="s">
        <v>973</v>
      </c>
      <c r="E577" s="113" t="s">
        <v>148</v>
      </c>
      <c r="F577" s="65"/>
      <c r="G577" s="66" t="e">
        <f>SUMIF([1]!Table13[Kode Barang],TBL_STOK5[[#This Row],[Kode Material]],[1]!Table13[Jumlah])</f>
        <v>#REF!</v>
      </c>
      <c r="H577" s="66" t="e">
        <f>SUMIF([1]!Table134[Kode Barang],TBL_STOK5[[#This Row],[Kode Material]],[1]!Table134[Jumlah])</f>
        <v>#REF!</v>
      </c>
      <c r="I577" s="65" t="e">
        <f>TBL_STOK5[[#This Row],[Stok Alat Awal]]+TBL_STOK5[[#This Row],[Alat In]]-TBL_STOK5[[#This Row],[Alat Out]]</f>
        <v>#REF!</v>
      </c>
      <c r="J577" s="73"/>
      <c r="K577" s="70"/>
    </row>
    <row r="578" spans="1:11" ht="35.1" customHeight="1">
      <c r="A578" s="63" t="s">
        <v>900</v>
      </c>
      <c r="B578" s="63" t="s">
        <v>298</v>
      </c>
      <c r="C578" s="64" t="s">
        <v>969</v>
      </c>
      <c r="D578" s="64" t="s">
        <v>970</v>
      </c>
      <c r="E578" s="113" t="s">
        <v>148</v>
      </c>
      <c r="F578" s="65">
        <v>0</v>
      </c>
      <c r="G578" s="66" t="e">
        <f>SUMIF([1]!Table13[Kode Barang],TBL_STOK5[[#This Row],[Kode Material]],[1]!Table13[Jumlah])</f>
        <v>#REF!</v>
      </c>
      <c r="H578" s="66" t="e">
        <f>SUMIF([1]!Table134[Kode Barang],TBL_STOK5[[#This Row],[Kode Material]],[1]!Table134[Jumlah])</f>
        <v>#REF!</v>
      </c>
      <c r="I578" s="65" t="e">
        <f>TBL_STOK5[[#This Row],[Stok Alat Awal]]+TBL_STOK5[[#This Row],[Alat In]]-TBL_STOK5[[#This Row],[Alat Out]]</f>
        <v>#REF!</v>
      </c>
      <c r="J578" s="73" t="s">
        <v>971</v>
      </c>
      <c r="K578" s="70"/>
    </row>
    <row r="579" spans="1:11" ht="35.1" customHeight="1">
      <c r="A579" s="63" t="s">
        <v>900</v>
      </c>
      <c r="B579" s="63" t="s">
        <v>298</v>
      </c>
      <c r="C579" s="64" t="s">
        <v>1590</v>
      </c>
      <c r="D579" s="64" t="s">
        <v>1590</v>
      </c>
      <c r="E579" s="63" t="s">
        <v>148</v>
      </c>
      <c r="F579" s="65"/>
      <c r="G579" s="66" t="e">
        <f>SUMIF([1]!Table13[Kode Barang],TBL_STOK5[[#This Row],[Kode Material]],[1]!Table13[Jumlah])</f>
        <v>#REF!</v>
      </c>
      <c r="H579" s="66" t="e">
        <f>SUMIF([1]!Table134[Kode Barang],TBL_STOK5[[#This Row],[Kode Material]],[1]!Table134[Jumlah])</f>
        <v>#REF!</v>
      </c>
      <c r="I579" s="65" t="e">
        <f>TBL_STOK5[[#This Row],[Stok Alat Awal]]+TBL_STOK5[[#This Row],[Alat In]]-TBL_STOK5[[#This Row],[Alat Out]]</f>
        <v>#REF!</v>
      </c>
      <c r="J579" s="73" t="s">
        <v>212</v>
      </c>
      <c r="K579" s="70"/>
    </row>
    <row r="580" spans="1:11" ht="35.1" customHeight="1">
      <c r="A580" s="63" t="s">
        <v>1464</v>
      </c>
      <c r="B580" s="63" t="s">
        <v>298</v>
      </c>
      <c r="C580" s="64" t="s">
        <v>1513</v>
      </c>
      <c r="D580" s="64" t="s">
        <v>1514</v>
      </c>
      <c r="E580" s="113" t="s">
        <v>148</v>
      </c>
      <c r="F580" s="65"/>
      <c r="G580" s="72" t="e">
        <f>SUMIF([1]!Table13[Kode Barang],TBL_STOK5[[#This Row],[Kode Material]],[1]!Table13[Jumlah])</f>
        <v>#REF!</v>
      </c>
      <c r="H580" s="72" t="e">
        <f>SUMIF([1]!Table134[Kode Barang],TBL_STOK5[[#This Row],[Kode Material]],[1]!Table134[Jumlah])</f>
        <v>#REF!</v>
      </c>
      <c r="I580" s="65" t="e">
        <f>TBL_STOK5[[#This Row],[Stok Alat Awal]]+TBL_STOK5[[#This Row],[Alat In]]-TBL_STOK5[[#This Row],[Alat Out]]</f>
        <v>#REF!</v>
      </c>
      <c r="J580" s="73" t="s">
        <v>174</v>
      </c>
      <c r="K580" s="86"/>
    </row>
    <row r="581" spans="1:11" ht="35.1" customHeight="1">
      <c r="A581" s="63" t="s">
        <v>749</v>
      </c>
      <c r="B581" s="63" t="s">
        <v>298</v>
      </c>
      <c r="C581" s="64" t="s">
        <v>762</v>
      </c>
      <c r="D581" s="64" t="s">
        <v>763</v>
      </c>
      <c r="E581" s="113" t="s">
        <v>148</v>
      </c>
      <c r="F581" s="65">
        <v>0</v>
      </c>
      <c r="G581" s="66" t="e">
        <f>SUMIF([1]!Table13[Kode Barang],TBL_STOK5[[#This Row],[Kode Material]],[1]!Table13[Jumlah])</f>
        <v>#REF!</v>
      </c>
      <c r="H581" s="66" t="e">
        <f>SUMIF([1]!Table134[Kode Barang],TBL_STOK5[[#This Row],[Kode Material]],[1]!Table134[Jumlah])</f>
        <v>#REF!</v>
      </c>
      <c r="I581" s="65" t="e">
        <f>TBL_STOK5[[#This Row],[Stok Alat Awal]]+TBL_STOK5[[#This Row],[Alat In]]-TBL_STOK5[[#This Row],[Alat Out]]</f>
        <v>#REF!</v>
      </c>
      <c r="J581" s="73" t="s">
        <v>239</v>
      </c>
      <c r="K581" s="70"/>
    </row>
    <row r="582" spans="1:11" ht="35.1" customHeight="1">
      <c r="A582" s="63" t="s">
        <v>1176</v>
      </c>
      <c r="B582" s="63" t="s">
        <v>298</v>
      </c>
      <c r="C582" s="64" t="s">
        <v>1186</v>
      </c>
      <c r="D582" s="64" t="s">
        <v>1187</v>
      </c>
      <c r="E582" s="67" t="s">
        <v>252</v>
      </c>
      <c r="F582" s="65"/>
      <c r="G582" s="72" t="e">
        <f>SUMIF([1]!Table13[Kode Barang],TBL_STOK5[[#This Row],[Kode Material]],[1]!Table13[Jumlah])</f>
        <v>#REF!</v>
      </c>
      <c r="H582" s="72" t="e">
        <f>SUMIF([1]!Table134[Kode Barang],TBL_STOK5[[#This Row],[Kode Material]],[1]!Table134[Jumlah])</f>
        <v>#REF!</v>
      </c>
      <c r="I582" s="65" t="e">
        <f>TBL_STOK5[[#This Row],[Stok Alat Awal]]+TBL_STOK5[[#This Row],[Alat In]]-TBL_STOK5[[#This Row],[Alat Out]]</f>
        <v>#REF!</v>
      </c>
      <c r="J582" s="73" t="s">
        <v>212</v>
      </c>
      <c r="K582" s="70"/>
    </row>
    <row r="583" spans="1:11" ht="35.1" customHeight="1">
      <c r="A583" s="63" t="s">
        <v>749</v>
      </c>
      <c r="B583" s="63" t="s">
        <v>298</v>
      </c>
      <c r="C583" s="64" t="s">
        <v>838</v>
      </c>
      <c r="D583" s="64" t="s">
        <v>839</v>
      </c>
      <c r="E583" s="113" t="s">
        <v>148</v>
      </c>
      <c r="F583" s="65">
        <v>0</v>
      </c>
      <c r="G583" s="66" t="e">
        <f>SUMIF([1]!Table13[Kode Barang],TBL_STOK5[[#This Row],[Kode Material]],[1]!Table13[Jumlah])</f>
        <v>#REF!</v>
      </c>
      <c r="H583" s="66" t="e">
        <f>SUMIF([1]!Table134[Kode Barang],TBL_STOK5[[#This Row],[Kode Material]],[1]!Table134[Jumlah])</f>
        <v>#REF!</v>
      </c>
      <c r="I583" s="65" t="e">
        <f>TBL_STOK5[[#This Row],[Stok Alat Awal]]+TBL_STOK5[[#This Row],[Alat In]]-TBL_STOK5[[#This Row],[Alat Out]]</f>
        <v>#REF!</v>
      </c>
      <c r="J583" s="73" t="s">
        <v>295</v>
      </c>
      <c r="K583" s="70"/>
    </row>
    <row r="584" spans="1:11" ht="35.1" customHeight="1">
      <c r="A584" s="63" t="s">
        <v>1161</v>
      </c>
      <c r="B584" s="63" t="s">
        <v>298</v>
      </c>
      <c r="C584" s="64" t="s">
        <v>1172</v>
      </c>
      <c r="D584" s="64" t="s">
        <v>1173</v>
      </c>
      <c r="E584" s="67" t="s">
        <v>148</v>
      </c>
      <c r="F584" s="65"/>
      <c r="G584" s="72" t="e">
        <f>SUMIF([1]!Table13[Kode Barang],TBL_STOK5[[#This Row],[Kode Material]],[1]!Table13[Jumlah])</f>
        <v>#REF!</v>
      </c>
      <c r="H584" s="72" t="e">
        <f>SUMIF([1]!Table134[Kode Barang],TBL_STOK5[[#This Row],[Kode Material]],[1]!Table134[Jumlah])</f>
        <v>#REF!</v>
      </c>
      <c r="I584" s="65" t="e">
        <f>TBL_STOK5[[#This Row],[Stok Alat Awal]]+TBL_STOK5[[#This Row],[Alat In]]-TBL_STOK5[[#This Row],[Alat Out]]</f>
        <v>#REF!</v>
      </c>
      <c r="J584" s="73" t="s">
        <v>604</v>
      </c>
      <c r="K584" s="70"/>
    </row>
    <row r="585" spans="1:11" ht="35.1" customHeight="1">
      <c r="A585" s="63" t="s">
        <v>1370</v>
      </c>
      <c r="B585" s="63" t="s">
        <v>298</v>
      </c>
      <c r="C585" s="64" t="s">
        <v>1403</v>
      </c>
      <c r="D585" s="64" t="s">
        <v>1404</v>
      </c>
      <c r="E585" s="113" t="s">
        <v>148</v>
      </c>
      <c r="F585" s="65"/>
      <c r="G585" s="72" t="e">
        <f>SUMIF([1]!Table13[Kode Barang],TBL_STOK5[[#This Row],[Kode Material]],[1]!Table13[Jumlah])</f>
        <v>#REF!</v>
      </c>
      <c r="H585" s="72" t="e">
        <f>SUMIF([1]!Table134[Kode Barang],TBL_STOK5[[#This Row],[Kode Material]],[1]!Table134[Jumlah])</f>
        <v>#REF!</v>
      </c>
      <c r="I585" s="65" t="e">
        <f>TBL_STOK5[[#This Row],[Stok Alat Awal]]+TBL_STOK5[[#This Row],[Alat In]]-TBL_STOK5[[#This Row],[Alat Out]]</f>
        <v>#REF!</v>
      </c>
      <c r="J585" s="73" t="s">
        <v>1099</v>
      </c>
      <c r="K585" s="70"/>
    </row>
    <row r="586" spans="1:11" ht="9" hidden="1" customHeight="1">
      <c r="A586" s="63"/>
      <c r="B586" s="63"/>
      <c r="C586" s="64"/>
      <c r="D586" s="77"/>
      <c r="E586" s="98"/>
      <c r="F586" s="66"/>
      <c r="G586" s="66"/>
      <c r="H586" s="66"/>
      <c r="I586" s="66"/>
      <c r="J586" s="73"/>
      <c r="K586" s="86"/>
    </row>
    <row r="587" spans="1:11" ht="9" hidden="1" customHeight="1">
      <c r="A587" s="80"/>
      <c r="B587" s="80"/>
      <c r="C587" s="81"/>
      <c r="D587" s="82"/>
      <c r="E587" s="112"/>
      <c r="F587" s="84"/>
      <c r="G587" s="84"/>
      <c r="H587" s="84"/>
      <c r="I587" s="84"/>
      <c r="J587" s="85"/>
      <c r="K587" s="86"/>
    </row>
    <row r="588" spans="1:11" ht="9" hidden="1" customHeight="1">
      <c r="A588" s="80"/>
      <c r="B588" s="80"/>
      <c r="C588" s="81"/>
      <c r="D588" s="82"/>
      <c r="E588" s="112"/>
      <c r="F588" s="84"/>
      <c r="G588" s="84"/>
      <c r="H588" s="84"/>
      <c r="I588" s="84"/>
      <c r="J588" s="85"/>
      <c r="K588" s="86"/>
    </row>
    <row r="589" spans="1:11" ht="9" hidden="1" customHeight="1">
      <c r="A589" s="63"/>
      <c r="B589" s="63"/>
      <c r="C589" s="64"/>
      <c r="D589" s="64"/>
      <c r="E589" s="98"/>
      <c r="F589" s="65"/>
      <c r="G589" s="66"/>
      <c r="H589" s="66"/>
      <c r="I589" s="65"/>
      <c r="J589" s="73"/>
      <c r="K589" s="70"/>
    </row>
    <row r="590" spans="1:11" ht="35.1" customHeight="1">
      <c r="A590" s="63" t="s">
        <v>1119</v>
      </c>
      <c r="B590" s="63" t="s">
        <v>298</v>
      </c>
      <c r="C590" s="64" t="s">
        <v>1132</v>
      </c>
      <c r="D590" s="64" t="s">
        <v>1133</v>
      </c>
      <c r="E590" s="78" t="s">
        <v>148</v>
      </c>
      <c r="F590" s="65"/>
      <c r="G590" s="72" t="e">
        <f>SUMIF([1]!Table13[Kode Barang],TBL_STOK5[[#This Row],[Kode Material]],[1]!Table13[Jumlah])</f>
        <v>#REF!</v>
      </c>
      <c r="H590" s="72" t="e">
        <f>SUMIF([1]!Table134[Kode Barang],TBL_STOK5[[#This Row],[Kode Material]],[1]!Table134[Jumlah])</f>
        <v>#REF!</v>
      </c>
      <c r="I590" s="65" t="e">
        <f>TBL_STOK5[[#This Row],[Stok Alat Awal]]+TBL_STOK5[[#This Row],[Alat In]]-TBL_STOK5[[#This Row],[Alat Out]]</f>
        <v>#REF!</v>
      </c>
      <c r="J590" s="73" t="s">
        <v>239</v>
      </c>
      <c r="K590" s="86"/>
    </row>
    <row r="591" spans="1:11" ht="35.1" customHeight="1">
      <c r="A591" s="63" t="s">
        <v>1145</v>
      </c>
      <c r="B591" s="63" t="s">
        <v>298</v>
      </c>
      <c r="C591" s="64" t="s">
        <v>1148</v>
      </c>
      <c r="D591" s="64" t="s">
        <v>1149</v>
      </c>
      <c r="E591" s="78" t="s">
        <v>148</v>
      </c>
      <c r="F591" s="65"/>
      <c r="G591" s="66" t="e">
        <f>SUMIF([1]!Table13[Kode Barang],TBL_STOK5[[#This Row],[Kode Material]],[1]!Table13[Jumlah])</f>
        <v>#REF!</v>
      </c>
      <c r="H591" s="66" t="e">
        <f>SUMIF([1]!Table134[Kode Barang],TBL_STOK5[[#This Row],[Kode Material]],[1]!Table134[Jumlah])</f>
        <v>#REF!</v>
      </c>
      <c r="I591" s="65" t="e">
        <f>TBL_STOK5[[#This Row],[Stok Alat Awal]]+TBL_STOK5[[#This Row],[Alat In]]-TBL_STOK5[[#This Row],[Alat Out]]</f>
        <v>#REF!</v>
      </c>
      <c r="J591" s="79" t="s">
        <v>103</v>
      </c>
      <c r="K591" s="86"/>
    </row>
    <row r="592" spans="1:11" ht="35.1" customHeight="1">
      <c r="A592" s="63" t="s">
        <v>1176</v>
      </c>
      <c r="B592" s="63" t="s">
        <v>298</v>
      </c>
      <c r="C592" s="64" t="s">
        <v>1210</v>
      </c>
      <c r="D592" s="64" t="s">
        <v>1211</v>
      </c>
      <c r="E592" s="67" t="s">
        <v>148</v>
      </c>
      <c r="F592" s="65"/>
      <c r="G592" s="72" t="e">
        <f>SUMIF([1]!Table13[Kode Barang],TBL_STOK5[[#This Row],[Kode Material]],[1]!Table13[Jumlah])</f>
        <v>#REF!</v>
      </c>
      <c r="H592" s="72" t="e">
        <f>SUMIF([1]!Table134[Kode Barang],TBL_STOK5[[#This Row],[Kode Material]],[1]!Table134[Jumlah])</f>
        <v>#REF!</v>
      </c>
      <c r="I592" s="65" t="e">
        <f>TBL_STOK5[[#This Row],[Stok Alat Awal]]+TBL_STOK5[[#This Row],[Alat In]]-TBL_STOK5[[#This Row],[Alat Out]]</f>
        <v>#REF!</v>
      </c>
      <c r="J592" s="73"/>
      <c r="K592" s="70"/>
    </row>
    <row r="593" spans="1:11" ht="35.1" customHeight="1">
      <c r="A593" s="63" t="s">
        <v>1176</v>
      </c>
      <c r="B593" s="63" t="s">
        <v>298</v>
      </c>
      <c r="C593" s="64" t="s">
        <v>1227</v>
      </c>
      <c r="D593" s="64" t="s">
        <v>1228</v>
      </c>
      <c r="E593" s="67" t="s">
        <v>148</v>
      </c>
      <c r="F593" s="65"/>
      <c r="G593" s="72" t="e">
        <f>SUMIF([1]!Table13[Kode Barang],TBL_STOK5[[#This Row],[Kode Material]],[1]!Table13[Jumlah])</f>
        <v>#REF!</v>
      </c>
      <c r="H593" s="72" t="e">
        <f>SUMIF([1]!Table134[Kode Barang],TBL_STOK5[[#This Row],[Kode Material]],[1]!Table134[Jumlah])</f>
        <v>#REF!</v>
      </c>
      <c r="I593" s="65" t="e">
        <f>TBL_STOK5[[#This Row],[Stok Alat Awal]]+TBL_STOK5[[#This Row],[Alat In]]-TBL_STOK5[[#This Row],[Alat Out]]</f>
        <v>#REF!</v>
      </c>
      <c r="J593" s="73" t="s">
        <v>1229</v>
      </c>
      <c r="K593" s="70"/>
    </row>
    <row r="594" spans="1:11" ht="35.1" customHeight="1">
      <c r="A594" s="63" t="s">
        <v>1176</v>
      </c>
      <c r="B594" s="63" t="s">
        <v>298</v>
      </c>
      <c r="C594" s="64" t="s">
        <v>1230</v>
      </c>
      <c r="D594" s="64" t="s">
        <v>1231</v>
      </c>
      <c r="E594" s="67" t="s">
        <v>148</v>
      </c>
      <c r="F594" s="65"/>
      <c r="G594" s="66" t="e">
        <f>SUMIF([1]!Table13[Kode Barang],TBL_STOK5[[#This Row],[Kode Material]],[1]!Table13[Jumlah])</f>
        <v>#REF!</v>
      </c>
      <c r="H594" s="66" t="e">
        <f>SUMIF([1]!Table134[Kode Barang],TBL_STOK5[[#This Row],[Kode Material]],[1]!Table134[Jumlah])</f>
        <v>#REF!</v>
      </c>
      <c r="I594" s="65" t="e">
        <f>TBL_STOK5[[#This Row],[Stok Alat Awal]]+TBL_STOK5[[#This Row],[Alat In]]-TBL_STOK5[[#This Row],[Alat Out]]</f>
        <v>#REF!</v>
      </c>
      <c r="J594" s="73"/>
      <c r="K594" s="86"/>
    </row>
    <row r="595" spans="1:11" ht="35.1" customHeight="1">
      <c r="A595" s="63" t="s">
        <v>1176</v>
      </c>
      <c r="B595" s="63" t="s">
        <v>298</v>
      </c>
      <c r="C595" s="64" t="s">
        <v>1214</v>
      </c>
      <c r="D595" s="64" t="s">
        <v>1215</v>
      </c>
      <c r="E595" s="67" t="s">
        <v>148</v>
      </c>
      <c r="F595" s="65"/>
      <c r="G595" s="66" t="e">
        <f>SUMIF([1]!Table13[Kode Barang],TBL_STOK5[[#This Row],[Kode Material]],[1]!Table13[Jumlah])</f>
        <v>#REF!</v>
      </c>
      <c r="H595" s="66" t="e">
        <f>SUMIF([1]!Table134[Kode Barang],TBL_STOK5[[#This Row],[Kode Material]],[1]!Table134[Jumlah])</f>
        <v>#REF!</v>
      </c>
      <c r="I595" s="65" t="e">
        <f>TBL_STOK5[[#This Row],[Stok Alat Awal]]+TBL_STOK5[[#This Row],[Alat In]]-TBL_STOK5[[#This Row],[Alat Out]]</f>
        <v>#REF!</v>
      </c>
      <c r="J595" s="73" t="s">
        <v>842</v>
      </c>
      <c r="K595" s="70"/>
    </row>
    <row r="596" spans="1:11" ht="35.1" customHeight="1">
      <c r="A596" s="63" t="s">
        <v>1176</v>
      </c>
      <c r="B596" s="63" t="s">
        <v>298</v>
      </c>
      <c r="C596" s="64" t="s">
        <v>1232</v>
      </c>
      <c r="D596" s="64" t="s">
        <v>1233</v>
      </c>
      <c r="E596" s="67" t="s">
        <v>148</v>
      </c>
      <c r="F596" s="65"/>
      <c r="G596" s="66" t="e">
        <f>SUMIF([1]!Table13[Kode Barang],TBL_STOK5[[#This Row],[Kode Material]],[1]!Table13[Jumlah])</f>
        <v>#REF!</v>
      </c>
      <c r="H596" s="66" t="e">
        <f>SUMIF([1]!Table134[Kode Barang],TBL_STOK5[[#This Row],[Kode Material]],[1]!Table134[Jumlah])</f>
        <v>#REF!</v>
      </c>
      <c r="I596" s="65" t="e">
        <f>TBL_STOK5[[#This Row],[Stok Alat Awal]]+TBL_STOK5[[#This Row],[Alat In]]-TBL_STOK5[[#This Row],[Alat Out]]</f>
        <v>#REF!</v>
      </c>
      <c r="J596" s="73" t="s">
        <v>1190</v>
      </c>
      <c r="K596" s="70"/>
    </row>
    <row r="597" spans="1:11" ht="35.1" customHeight="1">
      <c r="A597" s="63" t="s">
        <v>1176</v>
      </c>
      <c r="B597" s="63" t="s">
        <v>298</v>
      </c>
      <c r="C597" s="64" t="s">
        <v>1212</v>
      </c>
      <c r="D597" s="64" t="s">
        <v>1213</v>
      </c>
      <c r="E597" s="67" t="s">
        <v>148</v>
      </c>
      <c r="F597" s="65"/>
      <c r="G597" s="66" t="e">
        <f>SUMIF([1]!Table13[Kode Barang],TBL_STOK5[[#This Row],[Kode Material]],[1]!Table13[Jumlah])</f>
        <v>#REF!</v>
      </c>
      <c r="H597" s="66" t="e">
        <f>SUMIF([1]!Table134[Kode Barang],TBL_STOK5[[#This Row],[Kode Material]],[1]!Table134[Jumlah])</f>
        <v>#REF!</v>
      </c>
      <c r="I597" s="65" t="e">
        <f>TBL_STOK5[[#This Row],[Stok Alat Awal]]+TBL_STOK5[[#This Row],[Alat In]]-TBL_STOK5[[#This Row],[Alat Out]]</f>
        <v>#REF!</v>
      </c>
      <c r="J597" s="73" t="s">
        <v>247</v>
      </c>
      <c r="K597" s="86"/>
    </row>
    <row r="598" spans="1:11" ht="35.1" customHeight="1">
      <c r="A598" s="63" t="s">
        <v>1176</v>
      </c>
      <c r="B598" s="63" t="s">
        <v>298</v>
      </c>
      <c r="C598" s="64" t="s">
        <v>1216</v>
      </c>
      <c r="D598" s="64" t="s">
        <v>1217</v>
      </c>
      <c r="E598" s="67" t="s">
        <v>148</v>
      </c>
      <c r="F598" s="65"/>
      <c r="G598" s="66" t="e">
        <f>SUMIF([1]!Table13[Kode Barang],TBL_STOK5[[#This Row],[Kode Material]],[1]!Table13[Jumlah])</f>
        <v>#REF!</v>
      </c>
      <c r="H598" s="66" t="e">
        <f>SUMIF([1]!Table134[Kode Barang],TBL_STOK5[[#This Row],[Kode Material]],[1]!Table134[Jumlah])</f>
        <v>#REF!</v>
      </c>
      <c r="I598" s="65" t="e">
        <f>TBL_STOK5[[#This Row],[Stok Alat Awal]]+TBL_STOK5[[#This Row],[Alat In]]-TBL_STOK5[[#This Row],[Alat Out]]</f>
        <v>#REF!</v>
      </c>
      <c r="J598" s="73" t="s">
        <v>247</v>
      </c>
      <c r="K598" s="70"/>
    </row>
    <row r="599" spans="1:11" ht="35.1" customHeight="1">
      <c r="A599" s="63" t="s">
        <v>1176</v>
      </c>
      <c r="B599" s="63" t="s">
        <v>298</v>
      </c>
      <c r="C599" s="64" t="s">
        <v>1234</v>
      </c>
      <c r="D599" s="64" t="s">
        <v>1235</v>
      </c>
      <c r="E599" s="67" t="s">
        <v>148</v>
      </c>
      <c r="F599" s="65"/>
      <c r="G599" s="66" t="e">
        <f>SUMIF([1]!Table13[Kode Barang],TBL_STOK5[[#This Row],[Kode Material]],[1]!Table13[Jumlah])</f>
        <v>#REF!</v>
      </c>
      <c r="H599" s="66" t="e">
        <f>SUMIF([1]!Table134[Kode Barang],TBL_STOK5[[#This Row],[Kode Material]],[1]!Table134[Jumlah])</f>
        <v>#REF!</v>
      </c>
      <c r="I599" s="65" t="e">
        <f>TBL_STOK5[[#This Row],[Stok Alat Awal]]+TBL_STOK5[[#This Row],[Alat In]]-TBL_STOK5[[#This Row],[Alat Out]]</f>
        <v>#REF!</v>
      </c>
      <c r="J599" s="73" t="s">
        <v>1190</v>
      </c>
      <c r="K599" s="70"/>
    </row>
    <row r="600" spans="1:11" ht="35.1" customHeight="1">
      <c r="A600" s="63" t="s">
        <v>1176</v>
      </c>
      <c r="B600" s="63" t="s">
        <v>298</v>
      </c>
      <c r="C600" s="64" t="s">
        <v>1218</v>
      </c>
      <c r="D600" s="64" t="s">
        <v>1219</v>
      </c>
      <c r="E600" s="67" t="s">
        <v>148</v>
      </c>
      <c r="F600" s="65"/>
      <c r="G600" s="66" t="e">
        <f>SUMIF([1]!Table13[Kode Barang],TBL_STOK5[[#This Row],[Kode Material]],[1]!Table13[Jumlah])</f>
        <v>#REF!</v>
      </c>
      <c r="H600" s="66" t="e">
        <f>SUMIF([1]!Table134[Kode Barang],TBL_STOK5[[#This Row],[Kode Material]],[1]!Table134[Jumlah])</f>
        <v>#REF!</v>
      </c>
      <c r="I600" s="65" t="e">
        <f>TBL_STOK5[[#This Row],[Stok Alat Awal]]+TBL_STOK5[[#This Row],[Alat In]]-TBL_STOK5[[#This Row],[Alat Out]]</f>
        <v>#REF!</v>
      </c>
      <c r="J600" s="73" t="s">
        <v>174</v>
      </c>
      <c r="K600" s="70"/>
    </row>
    <row r="601" spans="1:11" ht="35.1" customHeight="1">
      <c r="A601" s="63" t="s">
        <v>1176</v>
      </c>
      <c r="B601" s="63" t="s">
        <v>298</v>
      </c>
      <c r="C601" s="64" t="s">
        <v>1220</v>
      </c>
      <c r="D601" s="64" t="s">
        <v>1221</v>
      </c>
      <c r="E601" s="67" t="s">
        <v>148</v>
      </c>
      <c r="F601" s="65"/>
      <c r="G601" s="72" t="e">
        <f>SUMIF([1]!Table13[Kode Barang],TBL_STOK5[[#This Row],[Kode Material]],[1]!Table13[Jumlah])</f>
        <v>#REF!</v>
      </c>
      <c r="H601" s="72" t="e">
        <f>SUMIF([1]!Table134[Kode Barang],TBL_STOK5[[#This Row],[Kode Material]],[1]!Table134[Jumlah])</f>
        <v>#REF!</v>
      </c>
      <c r="I601" s="65" t="e">
        <f>TBL_STOK5[[#This Row],[Stok Alat Awal]]+TBL_STOK5[[#This Row],[Alat In]]-TBL_STOK5[[#This Row],[Alat Out]]</f>
        <v>#REF!</v>
      </c>
      <c r="J601" s="73" t="s">
        <v>174</v>
      </c>
      <c r="K601" s="105" t="s">
        <v>1222</v>
      </c>
    </row>
    <row r="602" spans="1:11" ht="35.1" customHeight="1">
      <c r="A602" s="63" t="s">
        <v>1176</v>
      </c>
      <c r="B602" s="63" t="s">
        <v>298</v>
      </c>
      <c r="C602" s="64" t="s">
        <v>1223</v>
      </c>
      <c r="D602" s="64" t="s">
        <v>1224</v>
      </c>
      <c r="E602" s="67" t="s">
        <v>148</v>
      </c>
      <c r="F602" s="65"/>
      <c r="G602" s="72" t="e">
        <f>SUMIF([1]!Table13[Kode Barang],TBL_STOK5[[#This Row],[Kode Material]],[1]!Table13[Jumlah])</f>
        <v>#REF!</v>
      </c>
      <c r="H602" s="72" t="e">
        <f>SUMIF([1]!Table134[Kode Barang],TBL_STOK5[[#This Row],[Kode Material]],[1]!Table134[Jumlah])</f>
        <v>#REF!</v>
      </c>
      <c r="I602" s="65" t="e">
        <f>TBL_STOK5[[#This Row],[Stok Alat Awal]]+TBL_STOK5[[#This Row],[Alat In]]-TBL_STOK5[[#This Row],[Alat Out]]</f>
        <v>#REF!</v>
      </c>
      <c r="J602" s="73" t="s">
        <v>604</v>
      </c>
      <c r="K602" s="70"/>
    </row>
    <row r="603" spans="1:11" ht="35.1" customHeight="1">
      <c r="A603" s="63" t="s">
        <v>1176</v>
      </c>
      <c r="B603" s="63" t="s">
        <v>298</v>
      </c>
      <c r="C603" s="64" t="s">
        <v>1225</v>
      </c>
      <c r="D603" s="64" t="s">
        <v>1226</v>
      </c>
      <c r="E603" s="67" t="s">
        <v>148</v>
      </c>
      <c r="F603" s="65"/>
      <c r="G603" s="66" t="e">
        <f>SUMIF([1]!Table13[Kode Barang],TBL_STOK5[[#This Row],[Kode Material]],[1]!Table13[Jumlah])</f>
        <v>#REF!</v>
      </c>
      <c r="H603" s="66" t="e">
        <f>SUMIF([1]!Table134[Kode Barang],TBL_STOK5[[#This Row],[Kode Material]],[1]!Table134[Jumlah])</f>
        <v>#REF!</v>
      </c>
      <c r="I603" s="65" t="e">
        <f>TBL_STOK5[[#This Row],[Stok Alat Awal]]+TBL_STOK5[[#This Row],[Alat In]]-TBL_STOK5[[#This Row],[Alat Out]]</f>
        <v>#REF!</v>
      </c>
      <c r="J603" s="73" t="s">
        <v>842</v>
      </c>
      <c r="K603" s="70"/>
    </row>
    <row r="604" spans="1:11" ht="35.1" customHeight="1">
      <c r="A604" s="63" t="s">
        <v>749</v>
      </c>
      <c r="B604" s="63" t="s">
        <v>298</v>
      </c>
      <c r="C604" s="64" t="s">
        <v>764</v>
      </c>
      <c r="D604" s="64" t="s">
        <v>765</v>
      </c>
      <c r="E604" s="113" t="s">
        <v>148</v>
      </c>
      <c r="F604" s="65"/>
      <c r="G604" s="66" t="e">
        <f>SUMIF([1]!Table13[Kode Barang],TBL_STOK5[[#This Row],[Kode Material]],[1]!Table13[Jumlah])</f>
        <v>#REF!</v>
      </c>
      <c r="H604" s="66" t="e">
        <f>SUMIF([1]!Table134[Kode Barang],TBL_STOK5[[#This Row],[Kode Material]],[1]!Table134[Jumlah])</f>
        <v>#REF!</v>
      </c>
      <c r="I604" s="65" t="e">
        <f>TBL_STOK5[[#This Row],[Stok Alat Awal]]+TBL_STOK5[[#This Row],[Alat In]]-TBL_STOK5[[#This Row],[Alat Out]]</f>
        <v>#REF!</v>
      </c>
      <c r="J604" s="73"/>
      <c r="K604" s="70"/>
    </row>
    <row r="605" spans="1:11" ht="35.1" customHeight="1">
      <c r="A605" s="63" t="s">
        <v>1409</v>
      </c>
      <c r="B605" s="63" t="s">
        <v>298</v>
      </c>
      <c r="C605" s="64" t="s">
        <v>1412</v>
      </c>
      <c r="D605" s="64" t="s">
        <v>1413</v>
      </c>
      <c r="E605" s="113" t="s">
        <v>148</v>
      </c>
      <c r="F605" s="65"/>
      <c r="G605" s="72" t="e">
        <f>SUMIF([1]!Table13[Kode Barang],TBL_STOK5[[#This Row],[Kode Material]],[1]!Table13[Jumlah])</f>
        <v>#REF!</v>
      </c>
      <c r="H605" s="72" t="e">
        <f>SUMIF([1]!Table134[Kode Barang],TBL_STOK5[[#This Row],[Kode Material]],[1]!Table134[Jumlah])</f>
        <v>#REF!</v>
      </c>
      <c r="I605" s="65" t="e">
        <f>TBL_STOK5[[#This Row],[Stok Alat Awal]]+TBL_STOK5[[#This Row],[Alat In]]-TBL_STOK5[[#This Row],[Alat Out]]</f>
        <v>#REF!</v>
      </c>
      <c r="J605" s="73" t="s">
        <v>171</v>
      </c>
      <c r="K605" s="70"/>
    </row>
    <row r="606" spans="1:11" ht="35.1" customHeight="1">
      <c r="A606" s="63" t="s">
        <v>1464</v>
      </c>
      <c r="B606" s="63" t="s">
        <v>298</v>
      </c>
      <c r="C606" s="64" t="s">
        <v>1515</v>
      </c>
      <c r="D606" s="64" t="s">
        <v>1516</v>
      </c>
      <c r="E606" s="113" t="s">
        <v>148</v>
      </c>
      <c r="F606" s="65"/>
      <c r="G606" s="72" t="e">
        <f>SUMIF([1]!Table13[Kode Barang],TBL_STOK5[[#This Row],[Kode Material]],[1]!Table13[Jumlah])</f>
        <v>#REF!</v>
      </c>
      <c r="H606" s="72" t="e">
        <f>SUMIF([1]!Table134[Kode Barang],TBL_STOK5[[#This Row],[Kode Material]],[1]!Table134[Jumlah])</f>
        <v>#REF!</v>
      </c>
      <c r="I606" s="65" t="e">
        <f>TBL_STOK5[[#This Row],[Stok Alat Awal]]+TBL_STOK5[[#This Row],[Alat In]]-TBL_STOK5[[#This Row],[Alat Out]]</f>
        <v>#REF!</v>
      </c>
      <c r="J606" s="73" t="s">
        <v>174</v>
      </c>
      <c r="K606" s="70"/>
    </row>
    <row r="607" spans="1:11" ht="35.1" customHeight="1">
      <c r="A607" s="63" t="s">
        <v>749</v>
      </c>
      <c r="B607" s="63" t="s">
        <v>298</v>
      </c>
      <c r="C607" s="64" t="s">
        <v>853</v>
      </c>
      <c r="D607" s="64" t="s">
        <v>854</v>
      </c>
      <c r="E607" s="113" t="s">
        <v>148</v>
      </c>
      <c r="F607" s="65">
        <v>0</v>
      </c>
      <c r="G607" s="66" t="e">
        <f>SUMIF([1]!Table13[Kode Barang],TBL_STOK5[[#This Row],[Kode Material]],[1]!Table13[Jumlah])</f>
        <v>#REF!</v>
      </c>
      <c r="H607" s="66" t="e">
        <f>SUMIF([1]!Table134[Kode Barang],TBL_STOK5[[#This Row],[Kode Material]],[1]!Table134[Jumlah])</f>
        <v>#REF!</v>
      </c>
      <c r="I607" s="65" t="e">
        <f>TBL_STOK5[[#This Row],[Stok Alat Awal]]+TBL_STOK5[[#This Row],[Alat In]]-TBL_STOK5[[#This Row],[Alat Out]]</f>
        <v>#REF!</v>
      </c>
      <c r="J607" s="79" t="s">
        <v>239</v>
      </c>
      <c r="K607" s="70"/>
    </row>
    <row r="608" spans="1:11" ht="35.1" customHeight="1">
      <c r="A608" s="63" t="s">
        <v>900</v>
      </c>
      <c r="B608" s="63" t="s">
        <v>298</v>
      </c>
      <c r="C608" s="64" t="s">
        <v>1075</v>
      </c>
      <c r="D608" s="64" t="s">
        <v>1076</v>
      </c>
      <c r="E608" s="113" t="s">
        <v>148</v>
      </c>
      <c r="F608" s="65">
        <v>0</v>
      </c>
      <c r="G608" s="66" t="e">
        <f>SUMIF([1]!Table13[Kode Barang],TBL_STOK5[[#This Row],[Kode Material]],[1]!Table13[Jumlah])</f>
        <v>#REF!</v>
      </c>
      <c r="H608" s="66" t="e">
        <f>SUMIF([1]!Table134[Kode Barang],TBL_STOK5[[#This Row],[Kode Material]],[1]!Table134[Jumlah])</f>
        <v>#REF!</v>
      </c>
      <c r="I608" s="65" t="e">
        <f>TBL_STOK5[[#This Row],[Stok Alat Awal]]+TBL_STOK5[[#This Row],[Alat In]]-TBL_STOK5[[#This Row],[Alat Out]]</f>
        <v>#REF!</v>
      </c>
      <c r="J608" s="73"/>
      <c r="K608" s="70"/>
    </row>
    <row r="609" spans="1:11" ht="35.1" customHeight="1">
      <c r="A609" s="63" t="s">
        <v>860</v>
      </c>
      <c r="B609" s="63" t="s">
        <v>298</v>
      </c>
      <c r="C609" s="64" t="s">
        <v>863</v>
      </c>
      <c r="D609" s="64" t="s">
        <v>864</v>
      </c>
      <c r="E609" s="113" t="s">
        <v>148</v>
      </c>
      <c r="F609" s="65">
        <v>0</v>
      </c>
      <c r="G609" s="66" t="e">
        <f>SUMIF([1]!Table13[Kode Barang],TBL_STOK5[[#This Row],[Kode Material]],[1]!Table13[Jumlah])</f>
        <v>#REF!</v>
      </c>
      <c r="H609" s="66" t="e">
        <f>SUMIF([1]!Table134[Kode Barang],TBL_STOK5[[#This Row],[Kode Material]],[1]!Table134[Jumlah])</f>
        <v>#REF!</v>
      </c>
      <c r="I609" s="65" t="e">
        <f>TBL_STOK5[[#This Row],[Stok Alat Awal]]+TBL_STOK5[[#This Row],[Alat In]]-TBL_STOK5[[#This Row],[Alat Out]]</f>
        <v>#REF!</v>
      </c>
      <c r="J609" s="73"/>
      <c r="K609" s="70"/>
    </row>
    <row r="610" spans="1:11" ht="35.1" customHeight="1">
      <c r="A610" s="63" t="s">
        <v>1464</v>
      </c>
      <c r="B610" s="63" t="s">
        <v>298</v>
      </c>
      <c r="C610" s="64" t="s">
        <v>1566</v>
      </c>
      <c r="D610" s="64" t="s">
        <v>1567</v>
      </c>
      <c r="E610" s="113" t="s">
        <v>252</v>
      </c>
      <c r="F610" s="65"/>
      <c r="G610" s="72" t="e">
        <f>SUMIF([1]!Table13[Kode Barang],TBL_STOK5[[#This Row],[Kode Material]],[1]!Table13[Jumlah])</f>
        <v>#REF!</v>
      </c>
      <c r="H610" s="72" t="e">
        <f>SUMIF([1]!Table134[Kode Barang],TBL_STOK5[[#This Row],[Kode Material]],[1]!Table134[Jumlah])</f>
        <v>#REF!</v>
      </c>
      <c r="I610" s="65" t="e">
        <f>TBL_STOK5[[#This Row],[Stok Alat Awal]]+TBL_STOK5[[#This Row],[Alat In]]-TBL_STOK5[[#This Row],[Alat Out]]</f>
        <v>#REF!</v>
      </c>
      <c r="J610" s="73" t="s">
        <v>239</v>
      </c>
      <c r="K610" s="70"/>
    </row>
    <row r="611" spans="1:11" ht="35.1" customHeight="1">
      <c r="A611" s="63" t="s">
        <v>749</v>
      </c>
      <c r="B611" s="63" t="s">
        <v>298</v>
      </c>
      <c r="C611" s="64" t="s">
        <v>829</v>
      </c>
      <c r="D611" s="64" t="s">
        <v>830</v>
      </c>
      <c r="E611" s="113" t="s">
        <v>252</v>
      </c>
      <c r="F611" s="65">
        <v>0</v>
      </c>
      <c r="G611" s="66" t="e">
        <f>SUMIF([1]!Table13[Kode Barang],TBL_STOK5[[#This Row],[Kode Material]],[1]!Table13[Jumlah])</f>
        <v>#REF!</v>
      </c>
      <c r="H611" s="66" t="e">
        <f>SUMIF([1]!Table134[Kode Barang],TBL_STOK5[[#This Row],[Kode Material]],[1]!Table134[Jumlah])</f>
        <v>#REF!</v>
      </c>
      <c r="I611" s="65" t="e">
        <f>TBL_STOK5[[#This Row],[Stok Alat Awal]]+TBL_STOK5[[#This Row],[Alat In]]-TBL_STOK5[[#This Row],[Alat Out]]</f>
        <v>#REF!</v>
      </c>
      <c r="J611" s="73" t="s">
        <v>212</v>
      </c>
      <c r="K611" s="70"/>
    </row>
    <row r="612" spans="1:11" ht="35.1" customHeight="1">
      <c r="A612" s="63" t="s">
        <v>1409</v>
      </c>
      <c r="B612" s="63" t="s">
        <v>298</v>
      </c>
      <c r="C612" s="64" t="s">
        <v>1455</v>
      </c>
      <c r="D612" s="64" t="s">
        <v>1456</v>
      </c>
      <c r="E612" s="113" t="s">
        <v>252</v>
      </c>
      <c r="F612" s="65"/>
      <c r="G612" s="66" t="e">
        <f>SUMIF([1]!Table13[Kode Barang],TBL_STOK5[[#This Row],[Kode Material]],[1]!Table13[Jumlah])</f>
        <v>#REF!</v>
      </c>
      <c r="H612" s="66" t="e">
        <f>SUMIF([1]!Table134[Kode Barang],TBL_STOK5[[#This Row],[Kode Material]],[1]!Table134[Jumlah])</f>
        <v>#REF!</v>
      </c>
      <c r="I612" s="65" t="e">
        <f>TBL_STOK5[[#This Row],[Stok Alat Awal]]+TBL_STOK5[[#This Row],[Alat In]]-TBL_STOK5[[#This Row],[Alat Out]]</f>
        <v>#REF!</v>
      </c>
      <c r="J612" s="79"/>
      <c r="K612" s="70"/>
    </row>
    <row r="613" spans="1:11" ht="35.1" customHeight="1">
      <c r="A613" s="63" t="s">
        <v>749</v>
      </c>
      <c r="B613" s="63" t="s">
        <v>298</v>
      </c>
      <c r="C613" s="64" t="s">
        <v>833</v>
      </c>
      <c r="D613" s="64" t="s">
        <v>834</v>
      </c>
      <c r="E613" s="113" t="s">
        <v>252</v>
      </c>
      <c r="F613" s="65">
        <v>0</v>
      </c>
      <c r="G613" s="66" t="e">
        <f>SUMIF([1]!Table13[Kode Barang],TBL_STOK5[[#This Row],[Kode Material]],[1]!Table13[Jumlah])</f>
        <v>#REF!</v>
      </c>
      <c r="H613" s="66" t="e">
        <f>SUMIF([1]!Table134[Kode Barang],TBL_STOK5[[#This Row],[Kode Material]],[1]!Table134[Jumlah])</f>
        <v>#REF!</v>
      </c>
      <c r="I613" s="65" t="e">
        <f>TBL_STOK5[[#This Row],[Stok Alat Awal]]+TBL_STOK5[[#This Row],[Alat In]]-TBL_STOK5[[#This Row],[Alat Out]]</f>
        <v>#REF!</v>
      </c>
      <c r="J613" s="73" t="s">
        <v>632</v>
      </c>
      <c r="K613" s="70" t="s">
        <v>835</v>
      </c>
    </row>
    <row r="614" spans="1:11" ht="35.1" customHeight="1">
      <c r="A614" s="63" t="s">
        <v>860</v>
      </c>
      <c r="B614" s="63" t="s">
        <v>298</v>
      </c>
      <c r="C614" s="64" t="s">
        <v>861</v>
      </c>
      <c r="D614" s="64" t="s">
        <v>862</v>
      </c>
      <c r="E614" s="113" t="s">
        <v>148</v>
      </c>
      <c r="F614" s="65">
        <v>0</v>
      </c>
      <c r="G614" s="66" t="e">
        <f>SUMIF([1]!Table13[Kode Barang],TBL_STOK5[[#This Row],[Kode Material]],[1]!Table13[Jumlah])</f>
        <v>#REF!</v>
      </c>
      <c r="H614" s="66" t="e">
        <f>SUMIF([1]!Table134[Kode Barang],TBL_STOK5[[#This Row],[Kode Material]],[1]!Table134[Jumlah])</f>
        <v>#REF!</v>
      </c>
      <c r="I614" s="65" t="e">
        <f>TBL_STOK5[[#This Row],[Stok Alat Awal]]+TBL_STOK5[[#This Row],[Alat In]]-TBL_STOK5[[#This Row],[Alat Out]]</f>
        <v>#REF!</v>
      </c>
      <c r="J614" s="73"/>
      <c r="K614" s="70"/>
    </row>
    <row r="615" spans="1:11" ht="35.1" customHeight="1">
      <c r="A615" s="63" t="s">
        <v>749</v>
      </c>
      <c r="B615" s="63" t="s">
        <v>298</v>
      </c>
      <c r="C615" s="64" t="s">
        <v>831</v>
      </c>
      <c r="D615" s="64" t="s">
        <v>832</v>
      </c>
      <c r="E615" s="113" t="s">
        <v>252</v>
      </c>
      <c r="F615" s="65">
        <v>0</v>
      </c>
      <c r="G615" s="66" t="e">
        <f>SUMIF([1]!Table13[Kode Barang],TBL_STOK5[[#This Row],[Kode Material]],[1]!Table13[Jumlah])</f>
        <v>#REF!</v>
      </c>
      <c r="H615" s="66" t="e">
        <f>SUMIF([1]!Table134[Kode Barang],TBL_STOK5[[#This Row],[Kode Material]],[1]!Table134[Jumlah])</f>
        <v>#REF!</v>
      </c>
      <c r="I615" s="65" t="e">
        <f>TBL_STOK5[[#This Row],[Stok Alat Awal]]+TBL_STOK5[[#This Row],[Alat In]]-TBL_STOK5[[#This Row],[Alat Out]]</f>
        <v>#REF!</v>
      </c>
      <c r="J615" s="73" t="s">
        <v>212</v>
      </c>
      <c r="K615" s="70"/>
    </row>
    <row r="616" spans="1:11" ht="35.1" customHeight="1">
      <c r="A616" s="63" t="s">
        <v>749</v>
      </c>
      <c r="B616" s="63" t="s">
        <v>298</v>
      </c>
      <c r="C616" s="64" t="s">
        <v>820</v>
      </c>
      <c r="D616" s="64" t="s">
        <v>821</v>
      </c>
      <c r="E616" s="113" t="s">
        <v>252</v>
      </c>
      <c r="F616" s="65">
        <v>0</v>
      </c>
      <c r="G616" s="66" t="e">
        <f>SUMIF([1]!Table13[Kode Barang],TBL_STOK5[[#This Row],[Kode Material]],[1]!Table13[Jumlah])</f>
        <v>#REF!</v>
      </c>
      <c r="H616" s="66" t="e">
        <f>SUMIF([1]!Table134[Kode Barang],TBL_STOK5[[#This Row],[Kode Material]],[1]!Table134[Jumlah])</f>
        <v>#REF!</v>
      </c>
      <c r="I616" s="65" t="e">
        <f>TBL_STOK5[[#This Row],[Stok Alat Awal]]+TBL_STOK5[[#This Row],[Alat In]]-TBL_STOK5[[#This Row],[Alat Out]]</f>
        <v>#REF!</v>
      </c>
      <c r="J616" s="73" t="s">
        <v>295</v>
      </c>
      <c r="K616" s="70"/>
    </row>
    <row r="617" spans="1:11" ht="35.1" customHeight="1">
      <c r="A617" s="63" t="s">
        <v>749</v>
      </c>
      <c r="B617" s="63" t="s">
        <v>298</v>
      </c>
      <c r="C617" s="64" t="s">
        <v>824</v>
      </c>
      <c r="D617" s="64" t="s">
        <v>825</v>
      </c>
      <c r="E617" s="113" t="s">
        <v>252</v>
      </c>
      <c r="F617" s="65"/>
      <c r="G617" s="66" t="e">
        <f>SUMIF([1]!Table13[Kode Barang],TBL_STOK5[[#This Row],[Kode Material]],[1]!Table13[Jumlah])</f>
        <v>#REF!</v>
      </c>
      <c r="H617" s="66" t="e">
        <f>SUMIF([1]!Table134[Kode Barang],TBL_STOK5[[#This Row],[Kode Material]],[1]!Table134[Jumlah])</f>
        <v>#REF!</v>
      </c>
      <c r="I617" s="65" t="e">
        <f>TBL_STOK5[[#This Row],[Stok Alat Awal]]+TBL_STOK5[[#This Row],[Alat In]]-TBL_STOK5[[#This Row],[Alat Out]]</f>
        <v>#REF!</v>
      </c>
      <c r="J617" s="73" t="s">
        <v>826</v>
      </c>
      <c r="K617" s="70"/>
    </row>
    <row r="618" spans="1:11" ht="35.1" customHeight="1">
      <c r="A618" s="63" t="s">
        <v>749</v>
      </c>
      <c r="B618" s="63" t="s">
        <v>298</v>
      </c>
      <c r="C618" s="64" t="s">
        <v>822</v>
      </c>
      <c r="D618" s="64" t="s">
        <v>823</v>
      </c>
      <c r="E618" s="113" t="s">
        <v>252</v>
      </c>
      <c r="F618" s="65">
        <v>0</v>
      </c>
      <c r="G618" s="66" t="e">
        <f>SUMIF([1]!Table13[Kode Barang],TBL_STOK5[[#This Row],[Kode Material]],[1]!Table13[Jumlah])</f>
        <v>#REF!</v>
      </c>
      <c r="H618" s="66" t="e">
        <f>SUMIF([1]!Table134[Kode Barang],TBL_STOK5[[#This Row],[Kode Material]],[1]!Table134[Jumlah])</f>
        <v>#REF!</v>
      </c>
      <c r="I618" s="65" t="e">
        <f>TBL_STOK5[[#This Row],[Stok Alat Awal]]+TBL_STOK5[[#This Row],[Alat In]]-TBL_STOK5[[#This Row],[Alat Out]]</f>
        <v>#REF!</v>
      </c>
      <c r="J618" s="73" t="s">
        <v>295</v>
      </c>
      <c r="K618" s="70"/>
    </row>
    <row r="619" spans="1:11" ht="35.1" customHeight="1">
      <c r="A619" s="63" t="s">
        <v>749</v>
      </c>
      <c r="B619" s="63" t="s">
        <v>298</v>
      </c>
      <c r="C619" s="64" t="s">
        <v>827</v>
      </c>
      <c r="D619" s="64" t="s">
        <v>828</v>
      </c>
      <c r="E619" s="113" t="s">
        <v>252</v>
      </c>
      <c r="F619" s="65">
        <v>0</v>
      </c>
      <c r="G619" s="66" t="e">
        <f>SUMIF([1]!Table13[Kode Barang],TBL_STOK5[[#This Row],[Kode Material]],[1]!Table13[Jumlah])</f>
        <v>#REF!</v>
      </c>
      <c r="H619" s="66" t="e">
        <f>SUMIF([1]!Table134[Kode Barang],TBL_STOK5[[#This Row],[Kode Material]],[1]!Table134[Jumlah])</f>
        <v>#REF!</v>
      </c>
      <c r="I619" s="65" t="e">
        <f>TBL_STOK5[[#This Row],[Stok Alat Awal]]+TBL_STOK5[[#This Row],[Alat In]]-TBL_STOK5[[#This Row],[Alat Out]]</f>
        <v>#REF!</v>
      </c>
      <c r="J619" s="73" t="s">
        <v>212</v>
      </c>
      <c r="K619" s="70"/>
    </row>
    <row r="620" spans="1:11" ht="35.1" customHeight="1">
      <c r="A620" s="63" t="s">
        <v>900</v>
      </c>
      <c r="B620" s="63" t="s">
        <v>298</v>
      </c>
      <c r="C620" s="64" t="s">
        <v>1072</v>
      </c>
      <c r="D620" s="64" t="s">
        <v>1073</v>
      </c>
      <c r="E620" s="113" t="s">
        <v>148</v>
      </c>
      <c r="F620" s="65">
        <v>0</v>
      </c>
      <c r="G620" s="66" t="e">
        <f>SUMIF([1]!Table13[Kode Barang],TBL_STOK5[[#This Row],[Kode Material]],[1]!Table13[Jumlah])</f>
        <v>#REF!</v>
      </c>
      <c r="H620" s="66" t="e">
        <f>SUMIF([1]!Table134[Kode Barang],TBL_STOK5[[#This Row],[Kode Material]],[1]!Table134[Jumlah])</f>
        <v>#REF!</v>
      </c>
      <c r="I620" s="65" t="e">
        <f>TBL_STOK5[[#This Row],[Stok Alat Awal]]+TBL_STOK5[[#This Row],[Alat In]]-TBL_STOK5[[#This Row],[Alat Out]]</f>
        <v>#REF!</v>
      </c>
      <c r="J620" s="73" t="s">
        <v>212</v>
      </c>
      <c r="K620" s="70"/>
    </row>
    <row r="621" spans="1:11" ht="9" hidden="1" customHeight="1">
      <c r="A621" s="63"/>
      <c r="B621" s="63"/>
      <c r="C621" s="64"/>
      <c r="D621" s="64"/>
      <c r="E621" s="98"/>
      <c r="F621" s="65"/>
      <c r="G621" s="66"/>
      <c r="H621" s="66"/>
      <c r="I621" s="65"/>
      <c r="J621" s="73"/>
      <c r="K621" s="70"/>
    </row>
    <row r="622" spans="1:11" ht="9" hidden="1" customHeight="1">
      <c r="A622" s="80"/>
      <c r="B622" s="80"/>
      <c r="C622" s="81"/>
      <c r="D622" s="82"/>
      <c r="E622" s="112"/>
      <c r="F622" s="84"/>
      <c r="G622" s="84"/>
      <c r="H622" s="84"/>
      <c r="I622" s="84"/>
      <c r="J622" s="85"/>
      <c r="K622" s="86"/>
    </row>
    <row r="623" spans="1:11" ht="9" hidden="1" customHeight="1">
      <c r="A623" s="80"/>
      <c r="B623" s="80"/>
      <c r="C623" s="81"/>
      <c r="D623" s="82"/>
      <c r="E623" s="112"/>
      <c r="F623" s="84"/>
      <c r="G623" s="84"/>
      <c r="H623" s="84"/>
      <c r="I623" s="84"/>
      <c r="J623" s="85"/>
      <c r="K623" s="86"/>
    </row>
    <row r="624" spans="1:11" ht="9" hidden="1" customHeight="1">
      <c r="A624" s="63"/>
      <c r="B624" s="63"/>
      <c r="C624" s="64"/>
      <c r="D624" s="64"/>
      <c r="E624" s="98"/>
      <c r="F624" s="65"/>
      <c r="G624" s="72"/>
      <c r="H624" s="72"/>
      <c r="I624" s="65"/>
      <c r="J624" s="73"/>
      <c r="K624" s="70"/>
    </row>
    <row r="625" spans="1:11" ht="35.1" customHeight="1">
      <c r="A625" s="63" t="s">
        <v>900</v>
      </c>
      <c r="B625" s="63" t="s">
        <v>298</v>
      </c>
      <c r="C625" s="64" t="s">
        <v>1080</v>
      </c>
      <c r="D625" s="64" t="s">
        <v>1081</v>
      </c>
      <c r="E625" s="113" t="s">
        <v>148</v>
      </c>
      <c r="F625" s="65">
        <v>0</v>
      </c>
      <c r="G625" s="66" t="e">
        <f>SUMIF([1]!Table13[Kode Barang],TBL_STOK5[[#This Row],[Kode Material]],[1]!Table13[Jumlah])</f>
        <v>#REF!</v>
      </c>
      <c r="H625" s="66" t="e">
        <f>SUMIF([1]!Table134[Kode Barang],TBL_STOK5[[#This Row],[Kode Material]],[1]!Table134[Jumlah])</f>
        <v>#REF!</v>
      </c>
      <c r="I625" s="65" t="e">
        <f>TBL_STOK5[[#This Row],[Stok Alat Awal]]+TBL_STOK5[[#This Row],[Alat In]]-TBL_STOK5[[#This Row],[Alat Out]]</f>
        <v>#REF!</v>
      </c>
      <c r="J625" s="79"/>
      <c r="K625" s="70"/>
    </row>
    <row r="626" spans="1:11" ht="35.1" customHeight="1">
      <c r="A626" s="63" t="s">
        <v>1409</v>
      </c>
      <c r="B626" s="63" t="s">
        <v>298</v>
      </c>
      <c r="C626" s="64" t="s">
        <v>1418</v>
      </c>
      <c r="D626" s="64" t="s">
        <v>1418</v>
      </c>
      <c r="E626" s="113" t="s">
        <v>148</v>
      </c>
      <c r="F626" s="65"/>
      <c r="G626" s="72" t="e">
        <f>SUMIF([1]!Table13[Kode Barang],TBL_STOK5[[#This Row],[Kode Material]],[1]!Table13[Jumlah])</f>
        <v>#REF!</v>
      </c>
      <c r="H626" s="72" t="e">
        <f>SUMIF([1]!Table134[Kode Barang],TBL_STOK5[[#This Row],[Kode Material]],[1]!Table134[Jumlah])</f>
        <v>#REF!</v>
      </c>
      <c r="I626" s="65" t="e">
        <f>TBL_STOK5[[#This Row],[Stok Alat Awal]]+TBL_STOK5[[#This Row],[Alat In]]-TBL_STOK5[[#This Row],[Alat Out]]</f>
        <v>#REF!</v>
      </c>
      <c r="J626" s="73" t="s">
        <v>1419</v>
      </c>
      <c r="K626" s="70"/>
    </row>
    <row r="627" spans="1:11" ht="35.1" customHeight="1">
      <c r="A627" s="63" t="s">
        <v>900</v>
      </c>
      <c r="B627" s="63" t="s">
        <v>298</v>
      </c>
      <c r="C627" s="64" t="s">
        <v>932</v>
      </c>
      <c r="D627" s="64" t="s">
        <v>933</v>
      </c>
      <c r="E627" s="113" t="s">
        <v>148</v>
      </c>
      <c r="F627" s="65">
        <v>0</v>
      </c>
      <c r="G627" s="72" t="e">
        <f>SUMIF([1]!Table13[Kode Barang],TBL_STOK5[[#This Row],[Kode Material]],[1]!Table13[Jumlah])</f>
        <v>#REF!</v>
      </c>
      <c r="H627" s="72" t="e">
        <f>SUMIF([1]!Table134[Kode Barang],TBL_STOK5[[#This Row],[Kode Material]],[1]!Table134[Jumlah])</f>
        <v>#REF!</v>
      </c>
      <c r="I627" s="65" t="e">
        <f>TBL_STOK5[[#This Row],[Stok Alat Awal]]+TBL_STOK5[[#This Row],[Alat In]]-TBL_STOK5[[#This Row],[Alat Out]]</f>
        <v>#REF!</v>
      </c>
      <c r="J627" s="73" t="s">
        <v>239</v>
      </c>
      <c r="K627" s="70"/>
    </row>
    <row r="628" spans="1:11" ht="35.1" customHeight="1">
      <c r="A628" s="63" t="s">
        <v>900</v>
      </c>
      <c r="B628" s="63" t="s">
        <v>298</v>
      </c>
      <c r="C628" s="64" t="s">
        <v>934</v>
      </c>
      <c r="D628" s="64" t="s">
        <v>935</v>
      </c>
      <c r="E628" s="113" t="s">
        <v>148</v>
      </c>
      <c r="F628" s="65">
        <v>0</v>
      </c>
      <c r="G628" s="72" t="e">
        <f>SUMIF([1]!Table13[Kode Barang],TBL_STOK5[[#This Row],[Kode Material]],[1]!Table13[Jumlah])</f>
        <v>#REF!</v>
      </c>
      <c r="H628" s="72" t="e">
        <f>SUMIF([1]!Table134[Kode Barang],TBL_STOK5[[#This Row],[Kode Material]],[1]!Table134[Jumlah])</f>
        <v>#REF!</v>
      </c>
      <c r="I628" s="65" t="e">
        <f>TBL_STOK5[[#This Row],[Stok Alat Awal]]+TBL_STOK5[[#This Row],[Alat In]]-TBL_STOK5[[#This Row],[Alat Out]]</f>
        <v>#REF!</v>
      </c>
      <c r="J628" s="73" t="s">
        <v>239</v>
      </c>
      <c r="K628" s="70"/>
    </row>
    <row r="629" spans="1:11" ht="35.1" customHeight="1">
      <c r="A629" s="63" t="s">
        <v>900</v>
      </c>
      <c r="B629" s="63" t="s">
        <v>298</v>
      </c>
      <c r="C629" s="64" t="s">
        <v>936</v>
      </c>
      <c r="D629" s="64" t="s">
        <v>937</v>
      </c>
      <c r="E629" s="113" t="s">
        <v>148</v>
      </c>
      <c r="F629" s="65">
        <v>0</v>
      </c>
      <c r="G629" s="72" t="e">
        <f>SUMIF([1]!Table13[Kode Barang],TBL_STOK5[[#This Row],[Kode Material]],[1]!Table13[Jumlah])</f>
        <v>#REF!</v>
      </c>
      <c r="H629" s="72" t="e">
        <f>SUMIF([1]!Table134[Kode Barang],TBL_STOK5[[#This Row],[Kode Material]],[1]!Table134[Jumlah])</f>
        <v>#REF!</v>
      </c>
      <c r="I629" s="65" t="e">
        <f>TBL_STOK5[[#This Row],[Stok Alat Awal]]+TBL_STOK5[[#This Row],[Alat In]]-TBL_STOK5[[#This Row],[Alat Out]]</f>
        <v>#REF!</v>
      </c>
      <c r="J629" s="73" t="s">
        <v>239</v>
      </c>
      <c r="K629" s="70"/>
    </row>
    <row r="630" spans="1:11" ht="36" customHeight="1">
      <c r="A630" s="63" t="s">
        <v>900</v>
      </c>
      <c r="B630" s="63" t="s">
        <v>298</v>
      </c>
      <c r="C630" s="64" t="s">
        <v>289</v>
      </c>
      <c r="D630" s="64" t="s">
        <v>931</v>
      </c>
      <c r="E630" s="113" t="s">
        <v>148</v>
      </c>
      <c r="F630" s="65">
        <v>0</v>
      </c>
      <c r="G630" s="72" t="e">
        <f>SUMIF([1]!Table13[Kode Barang],TBL_STOK5[[#This Row],[Kode Material]],[1]!Table13[Jumlah])</f>
        <v>#REF!</v>
      </c>
      <c r="H630" s="72" t="e">
        <f>SUMIF([1]!Table134[Kode Barang],TBL_STOK5[[#This Row],[Kode Material]],[1]!Table134[Jumlah])</f>
        <v>#REF!</v>
      </c>
      <c r="I630" s="65" t="e">
        <f>TBL_STOK5[[#This Row],[Stok Alat Awal]]+TBL_STOK5[[#This Row],[Alat In]]-TBL_STOK5[[#This Row],[Alat Out]]</f>
        <v>#REF!</v>
      </c>
      <c r="J630" s="73" t="s">
        <v>212</v>
      </c>
      <c r="K630" s="70"/>
    </row>
    <row r="631" spans="1:11" ht="35.1" customHeight="1">
      <c r="A631" s="63" t="s">
        <v>1409</v>
      </c>
      <c r="B631" s="63" t="s">
        <v>298</v>
      </c>
      <c r="C631" s="64" t="s">
        <v>1431</v>
      </c>
      <c r="D631" s="64" t="s">
        <v>1431</v>
      </c>
      <c r="E631" s="113" t="s">
        <v>148</v>
      </c>
      <c r="F631" s="65"/>
      <c r="G631" s="72" t="e">
        <f>SUMIF([1]!Table13[Kode Barang],TBL_STOK5[[#This Row],[Kode Material]],[1]!Table13[Jumlah])</f>
        <v>#REF!</v>
      </c>
      <c r="H631" s="72" t="e">
        <f>SUMIF([1]!Table134[Kode Barang],TBL_STOK5[[#This Row],[Kode Material]],[1]!Table134[Jumlah])</f>
        <v>#REF!</v>
      </c>
      <c r="I631" s="65" t="e">
        <f>TBL_STOK5[[#This Row],[Stok Alat Awal]]+TBL_STOK5[[#This Row],[Alat In]]-TBL_STOK5[[#This Row],[Alat Out]]</f>
        <v>#REF!</v>
      </c>
      <c r="J631" s="73" t="s">
        <v>174</v>
      </c>
      <c r="K631" s="70"/>
    </row>
    <row r="632" spans="1:11" ht="35.1" customHeight="1">
      <c r="A632" s="63" t="s">
        <v>749</v>
      </c>
      <c r="B632" s="63" t="s">
        <v>298</v>
      </c>
      <c r="C632" s="64" t="s">
        <v>803</v>
      </c>
      <c r="D632" s="64" t="s">
        <v>804</v>
      </c>
      <c r="E632" s="113" t="s">
        <v>148</v>
      </c>
      <c r="F632" s="65">
        <v>1</v>
      </c>
      <c r="G632" s="66" t="e">
        <f>SUMIF([1]!Table13[Kode Barang],TBL_STOK5[[#This Row],[Kode Material]],[1]!Table13[Jumlah])</f>
        <v>#REF!</v>
      </c>
      <c r="H632" s="66" t="e">
        <f>SUMIF([1]!Table134[Kode Barang],TBL_STOK5[[#This Row],[Kode Material]],[1]!Table134[Jumlah])</f>
        <v>#REF!</v>
      </c>
      <c r="I632" s="65" t="e">
        <f>TBL_STOK5[[#This Row],[Stok Alat Awal]]+TBL_STOK5[[#This Row],[Alat In]]-TBL_STOK5[[#This Row],[Alat Out]]</f>
        <v>#REF!</v>
      </c>
      <c r="J632" s="73" t="s">
        <v>239</v>
      </c>
      <c r="K632" s="70"/>
    </row>
    <row r="633" spans="1:11" ht="35.1" customHeight="1">
      <c r="A633" s="63" t="s">
        <v>749</v>
      </c>
      <c r="B633" s="63" t="s">
        <v>298</v>
      </c>
      <c r="C633" s="64" t="s">
        <v>771</v>
      </c>
      <c r="D633" s="64" t="s">
        <v>772</v>
      </c>
      <c r="E633" s="113" t="s">
        <v>148</v>
      </c>
      <c r="F633" s="65">
        <v>0</v>
      </c>
      <c r="G633" s="66" t="e">
        <f>SUMIF([1]!Table13[Kode Barang],TBL_STOK5[[#This Row],[Kode Material]],[1]!Table13[Jumlah])</f>
        <v>#REF!</v>
      </c>
      <c r="H633" s="66" t="e">
        <f>SUMIF([1]!Table134[Kode Barang],TBL_STOK5[[#This Row],[Kode Material]],[1]!Table134[Jumlah])</f>
        <v>#REF!</v>
      </c>
      <c r="I633" s="65" t="e">
        <f>TBL_STOK5[[#This Row],[Stok Alat Awal]]+TBL_STOK5[[#This Row],[Alat In]]-TBL_STOK5[[#This Row],[Alat Out]]</f>
        <v>#REF!</v>
      </c>
      <c r="J633" s="73" t="s">
        <v>604</v>
      </c>
      <c r="K633" s="70"/>
    </row>
    <row r="634" spans="1:11" ht="35.1" customHeight="1">
      <c r="A634" s="63" t="s">
        <v>749</v>
      </c>
      <c r="B634" s="63" t="s">
        <v>298</v>
      </c>
      <c r="C634" s="64" t="s">
        <v>771</v>
      </c>
      <c r="D634" s="64" t="s">
        <v>772</v>
      </c>
      <c r="E634" s="113" t="s">
        <v>148</v>
      </c>
      <c r="F634" s="65">
        <v>0</v>
      </c>
      <c r="G634" s="66" t="e">
        <f>SUMIF([1]!Table13[Kode Barang],TBL_STOK5[[#This Row],[Kode Material]],[1]!Table13[Jumlah])</f>
        <v>#REF!</v>
      </c>
      <c r="H634" s="66" t="e">
        <f>SUMIF([1]!Table134[Kode Barang],TBL_STOK5[[#This Row],[Kode Material]],[1]!Table134[Jumlah])</f>
        <v>#REF!</v>
      </c>
      <c r="I634" s="65" t="e">
        <f>TBL_STOK5[[#This Row],[Stok Alat Awal]]+TBL_STOK5[[#This Row],[Alat In]]-TBL_STOK5[[#This Row],[Alat Out]]</f>
        <v>#REF!</v>
      </c>
      <c r="J634" s="73" t="s">
        <v>239</v>
      </c>
      <c r="K634" s="70"/>
    </row>
    <row r="635" spans="1:11" ht="35.1" customHeight="1">
      <c r="A635" s="63" t="s">
        <v>749</v>
      </c>
      <c r="B635" s="63" t="s">
        <v>298</v>
      </c>
      <c r="C635" s="64" t="s">
        <v>766</v>
      </c>
      <c r="D635" s="64" t="s">
        <v>767</v>
      </c>
      <c r="E635" s="113" t="s">
        <v>148</v>
      </c>
      <c r="F635" s="65">
        <v>0</v>
      </c>
      <c r="G635" s="66" t="e">
        <f>SUMIF([1]!Table13[Kode Barang],TBL_STOK5[[#This Row],[Kode Material]],[1]!Table13[Jumlah])</f>
        <v>#REF!</v>
      </c>
      <c r="H635" s="66" t="e">
        <f>SUMIF([1]!Table134[Kode Barang],TBL_STOK5[[#This Row],[Kode Material]],[1]!Table134[Jumlah])</f>
        <v>#REF!</v>
      </c>
      <c r="I635" s="65" t="e">
        <f>TBL_STOK5[[#This Row],[Stok Alat Awal]]+TBL_STOK5[[#This Row],[Alat In]]-TBL_STOK5[[#This Row],[Alat Out]]</f>
        <v>#REF!</v>
      </c>
      <c r="J635" s="73" t="s">
        <v>174</v>
      </c>
      <c r="K635" s="70"/>
    </row>
    <row r="636" spans="1:11" ht="35.1" customHeight="1">
      <c r="A636" s="63" t="s">
        <v>749</v>
      </c>
      <c r="B636" s="63" t="s">
        <v>298</v>
      </c>
      <c r="C636" s="64" t="s">
        <v>768</v>
      </c>
      <c r="D636" s="64" t="s">
        <v>769</v>
      </c>
      <c r="E636" s="113" t="s">
        <v>148</v>
      </c>
      <c r="F636" s="65">
        <v>0</v>
      </c>
      <c r="G636" s="66" t="e">
        <f>SUMIF([1]!Table13[Kode Barang],TBL_STOK5[[#This Row],[Kode Material]],[1]!Table13[Jumlah])</f>
        <v>#REF!</v>
      </c>
      <c r="H636" s="66" t="e">
        <f>SUMIF([1]!Table134[Kode Barang],TBL_STOK5[[#This Row],[Kode Material]],[1]!Table134[Jumlah])</f>
        <v>#REF!</v>
      </c>
      <c r="I636" s="65" t="e">
        <f>TBL_STOK5[[#This Row],[Stok Alat Awal]]+TBL_STOK5[[#This Row],[Alat In]]-TBL_STOK5[[#This Row],[Alat Out]]</f>
        <v>#REF!</v>
      </c>
      <c r="J636" s="73" t="s">
        <v>770</v>
      </c>
      <c r="K636" s="70"/>
    </row>
    <row r="637" spans="1:11" ht="35.1" customHeight="1">
      <c r="A637" s="63" t="s">
        <v>1086</v>
      </c>
      <c r="B637" s="63" t="s">
        <v>298</v>
      </c>
      <c r="C637" s="64" t="s">
        <v>1114</v>
      </c>
      <c r="D637" s="64" t="s">
        <v>1115</v>
      </c>
      <c r="E637" s="113" t="s">
        <v>148</v>
      </c>
      <c r="F637" s="65"/>
      <c r="G637" s="72" t="e">
        <f>SUMIF([1]!Table13[Kode Barang],TBL_STOK5[[#This Row],[Kode Material]],[1]!Table13[Jumlah])</f>
        <v>#REF!</v>
      </c>
      <c r="H637" s="72" t="e">
        <f>SUMIF([1]!Table134[Kode Barang],TBL_STOK5[[#This Row],[Kode Material]],[1]!Table134[Jumlah])</f>
        <v>#REF!</v>
      </c>
      <c r="I637" s="65" t="e">
        <f>TBL_STOK5[[#This Row],[Stok Alat Awal]]+TBL_STOK5[[#This Row],[Alat In]]-TBL_STOK5[[#This Row],[Alat Out]]</f>
        <v>#REF!</v>
      </c>
      <c r="J637" s="73" t="s">
        <v>1116</v>
      </c>
      <c r="K637" s="70"/>
    </row>
    <row r="638" spans="1:11" ht="35.1" customHeight="1">
      <c r="A638" s="63" t="s">
        <v>900</v>
      </c>
      <c r="B638" s="63" t="s">
        <v>298</v>
      </c>
      <c r="C638" s="64" t="s">
        <v>1106</v>
      </c>
      <c r="D638" s="64" t="s">
        <v>1107</v>
      </c>
      <c r="E638" s="113" t="s">
        <v>148</v>
      </c>
      <c r="F638" s="65">
        <v>0</v>
      </c>
      <c r="G638" s="65" t="e">
        <f>SUMIF([1]!Table13[Kode Barang],TBL_STOK5[[#This Row],[Kode Material]],[1]!Table13[Jumlah])</f>
        <v>#REF!</v>
      </c>
      <c r="H638" s="65" t="e">
        <f>SUMIF([1]!Table134[Kode Barang],TBL_STOK5[[#This Row],[Kode Material]],[1]!Table134[Jumlah])</f>
        <v>#REF!</v>
      </c>
      <c r="I638" s="65" t="e">
        <f>TBL_STOK5[[#This Row],[Stok Alat Awal]]+TBL_STOK5[[#This Row],[Alat In]]-TBL_STOK5[[#This Row],[Alat Out]]</f>
        <v>#REF!</v>
      </c>
      <c r="J638" s="73" t="s">
        <v>171</v>
      </c>
      <c r="K638" s="70"/>
    </row>
    <row r="639" spans="1:11" ht="9" hidden="1" customHeight="1">
      <c r="A639" s="63"/>
      <c r="B639" s="63"/>
      <c r="C639" s="64"/>
      <c r="D639" s="77"/>
      <c r="E639" s="98"/>
      <c r="F639" s="66"/>
      <c r="G639" s="66" t="e">
        <f>SUMIF([1]!Table13[Kode Barang],TBL_STOK5[[#This Row],[Kode Material]],[1]!Table13[Jumlah])</f>
        <v>#REF!</v>
      </c>
      <c r="H639" s="66" t="e">
        <f>SUMIF([1]!Table134[Kode Barang],TBL_STOK5[[#This Row],[Kode Material]],[1]!Table134[Jumlah])</f>
        <v>#REF!</v>
      </c>
      <c r="I639" s="66" t="e">
        <f>TBL_STOK5[[#This Row],[Stok Alat Awal]]+TBL_STOK5[[#This Row],[Alat In]]-TBL_STOK5[[#This Row],[Alat Out]]</f>
        <v>#REF!</v>
      </c>
      <c r="J639" s="73"/>
      <c r="K639" s="86"/>
    </row>
    <row r="640" spans="1:11" ht="9" hidden="1" customHeight="1">
      <c r="A640" s="80"/>
      <c r="B640" s="80"/>
      <c r="C640" s="81"/>
      <c r="D640" s="82"/>
      <c r="E640" s="112"/>
      <c r="F640" s="84"/>
      <c r="G640" s="84" t="e">
        <f>SUMIF([1]!Table13[Kode Barang],TBL_STOK5[[#This Row],[Kode Material]],[1]!Table13[Jumlah])</f>
        <v>#REF!</v>
      </c>
      <c r="H640" s="84" t="e">
        <f>SUMIF([1]!Table134[Kode Barang],TBL_STOK5[[#This Row],[Kode Material]],[1]!Table134[Jumlah])</f>
        <v>#REF!</v>
      </c>
      <c r="I640" s="84" t="e">
        <f>TBL_STOK5[[#This Row],[Stok Alat Awal]]+TBL_STOK5[[#This Row],[Alat In]]-TBL_STOK5[[#This Row],[Alat Out]]</f>
        <v>#REF!</v>
      </c>
      <c r="J640" s="85"/>
      <c r="K640" s="86"/>
    </row>
    <row r="641" spans="1:11" ht="9" hidden="1" customHeight="1">
      <c r="A641" s="80"/>
      <c r="B641" s="80"/>
      <c r="C641" s="81"/>
      <c r="D641" s="82"/>
      <c r="E641" s="112"/>
      <c r="F641" s="84"/>
      <c r="G641" s="84" t="e">
        <f>SUMIF([1]!Table13[Kode Barang],TBL_STOK5[[#This Row],[Kode Material]],[1]!Table13[Jumlah])</f>
        <v>#REF!</v>
      </c>
      <c r="H641" s="84" t="e">
        <f>SUMIF([1]!Table134[Kode Barang],TBL_STOK5[[#This Row],[Kode Material]],[1]!Table134[Jumlah])</f>
        <v>#REF!</v>
      </c>
      <c r="I641" s="84" t="e">
        <f>TBL_STOK5[[#This Row],[Stok Alat Awal]]+TBL_STOK5[[#This Row],[Alat In]]-TBL_STOK5[[#This Row],[Alat Out]]</f>
        <v>#REF!</v>
      </c>
      <c r="J641" s="85"/>
      <c r="K641" s="86"/>
    </row>
    <row r="642" spans="1:11" ht="9" hidden="1" customHeight="1">
      <c r="A642" s="63"/>
      <c r="B642" s="63"/>
      <c r="C642" s="64"/>
      <c r="D642" s="64"/>
      <c r="E642" s="98"/>
      <c r="F642" s="65"/>
      <c r="G642" s="66" t="e">
        <f>SUMIF([1]!Table13[Kode Barang],TBL_STOK5[[#This Row],[Kode Material]],[1]!Table13[Jumlah])</f>
        <v>#REF!</v>
      </c>
      <c r="H642" s="66" t="e">
        <f>SUMIF([1]!Table134[Kode Barang],TBL_STOK5[[#This Row],[Kode Material]],[1]!Table134[Jumlah])</f>
        <v>#REF!</v>
      </c>
      <c r="I642" s="65" t="e">
        <f>TBL_STOK5[[#This Row],[Stok Alat Awal]]+TBL_STOK5[[#This Row],[Alat In]]-TBL_STOK5[[#This Row],[Alat Out]]</f>
        <v>#REF!</v>
      </c>
      <c r="J642" s="73"/>
      <c r="K642" s="70"/>
    </row>
    <row r="643" spans="1:11" ht="35.1" customHeight="1">
      <c r="A643" s="63" t="s">
        <v>1086</v>
      </c>
      <c r="B643" s="63" t="s">
        <v>298</v>
      </c>
      <c r="C643" s="64" t="s">
        <v>1110</v>
      </c>
      <c r="D643" s="64" t="s">
        <v>1111</v>
      </c>
      <c r="E643" s="113" t="s">
        <v>148</v>
      </c>
      <c r="F643" s="65">
        <v>0</v>
      </c>
      <c r="G643" s="72" t="e">
        <f>SUMIF([1]!Table13[Kode Barang],TBL_STOK5[[#This Row],[Kode Material]],[1]!Table13[Jumlah])</f>
        <v>#REF!</v>
      </c>
      <c r="H643" s="72" t="e">
        <f>SUMIF([1]!Table134[Kode Barang],TBL_STOK5[[#This Row],[Kode Material]],[1]!Table134[Jumlah])</f>
        <v>#REF!</v>
      </c>
      <c r="I643" s="65" t="e">
        <f>TBL_STOK5[[#This Row],[Stok Alat Awal]]+TBL_STOK5[[#This Row],[Alat In]]-TBL_STOK5[[#This Row],[Alat Out]]</f>
        <v>#REF!</v>
      </c>
      <c r="J643" s="73" t="s">
        <v>212</v>
      </c>
      <c r="K643" s="70"/>
    </row>
    <row r="644" spans="1:11" ht="35.1" customHeight="1">
      <c r="A644" s="63" t="s">
        <v>900</v>
      </c>
      <c r="B644" s="63" t="s">
        <v>298</v>
      </c>
      <c r="C644" s="64" t="s">
        <v>1108</v>
      </c>
      <c r="D644" s="64" t="s">
        <v>1109</v>
      </c>
      <c r="E644" s="113" t="s">
        <v>148</v>
      </c>
      <c r="F644" s="65">
        <v>0</v>
      </c>
      <c r="G644" s="66" t="e">
        <f>SUMIF([1]!Table13[Kode Barang],TBL_STOK5[[#This Row],[Kode Material]],[1]!Table13[Jumlah])</f>
        <v>#REF!</v>
      </c>
      <c r="H644" s="66" t="e">
        <f>SUMIF([1]!Table134[Kode Barang],TBL_STOK5[[#This Row],[Kode Material]],[1]!Table134[Jumlah])</f>
        <v>#REF!</v>
      </c>
      <c r="I644" s="65" t="e">
        <f>TBL_STOK5[[#This Row],[Stok Alat Awal]]+TBL_STOK5[[#This Row],[Alat In]]-TBL_STOK5[[#This Row],[Alat Out]]</f>
        <v>#REF!</v>
      </c>
      <c r="J644" s="73" t="s">
        <v>247</v>
      </c>
      <c r="K644" s="70"/>
    </row>
    <row r="645" spans="1:11" ht="35.1" customHeight="1">
      <c r="A645" s="63" t="s">
        <v>900</v>
      </c>
      <c r="B645" s="63" t="s">
        <v>298</v>
      </c>
      <c r="C645" s="64" t="s">
        <v>1104</v>
      </c>
      <c r="D645" s="64" t="s">
        <v>1105</v>
      </c>
      <c r="E645" s="113" t="s">
        <v>148</v>
      </c>
      <c r="F645" s="65">
        <v>0</v>
      </c>
      <c r="G645" s="72" t="e">
        <f>SUMIF([1]!Table13[Kode Barang],TBL_STOK5[[#This Row],[Kode Material]],[1]!Table13[Jumlah])</f>
        <v>#REF!</v>
      </c>
      <c r="H645" s="72" t="e">
        <f>SUMIF([1]!Table134[Kode Barang],TBL_STOK5[[#This Row],[Kode Material]],[1]!Table134[Jumlah])</f>
        <v>#REF!</v>
      </c>
      <c r="I645" s="65" t="e">
        <f>TBL_STOK5[[#This Row],[Stok Alat Awal]]+TBL_STOK5[[#This Row],[Alat In]]-TBL_STOK5[[#This Row],[Alat Out]]</f>
        <v>#REF!</v>
      </c>
      <c r="J645" s="73" t="s">
        <v>171</v>
      </c>
      <c r="K645" s="70"/>
    </row>
    <row r="646" spans="1:11" ht="35.1" customHeight="1">
      <c r="A646" s="63" t="s">
        <v>1086</v>
      </c>
      <c r="B646" s="63" t="s">
        <v>298</v>
      </c>
      <c r="C646" s="64" t="s">
        <v>1112</v>
      </c>
      <c r="D646" s="64" t="s">
        <v>1113</v>
      </c>
      <c r="E646" s="113" t="s">
        <v>148</v>
      </c>
      <c r="F646" s="65">
        <v>0</v>
      </c>
      <c r="G646" s="72" t="e">
        <f>SUMIF([1]!Table13[Kode Barang],TBL_STOK5[[#This Row],[Kode Material]],[1]!Table13[Jumlah])</f>
        <v>#REF!</v>
      </c>
      <c r="H646" s="72" t="e">
        <f>SUMIF([1]!Table134[Kode Barang],TBL_STOK5[[#This Row],[Kode Material]],[1]!Table134[Jumlah])</f>
        <v>#REF!</v>
      </c>
      <c r="I646" s="65" t="e">
        <f>TBL_STOK5[[#This Row],[Stok Alat Awal]]+TBL_STOK5[[#This Row],[Alat In]]-TBL_STOK5[[#This Row],[Alat Out]]</f>
        <v>#REF!</v>
      </c>
      <c r="J646" s="73" t="s">
        <v>295</v>
      </c>
      <c r="K646" s="70"/>
    </row>
    <row r="647" spans="1:11" ht="35.1" customHeight="1">
      <c r="A647" s="63" t="s">
        <v>1086</v>
      </c>
      <c r="B647" s="63" t="s">
        <v>298</v>
      </c>
      <c r="C647" s="64" t="s">
        <v>1102</v>
      </c>
      <c r="D647" s="64" t="s">
        <v>1103</v>
      </c>
      <c r="E647" s="113" t="s">
        <v>148</v>
      </c>
      <c r="F647" s="65">
        <v>0</v>
      </c>
      <c r="G647" s="72" t="e">
        <f>SUMIF([1]!Table13[Kode Barang],TBL_STOK5[[#This Row],[Kode Material]],[1]!Table13[Jumlah])</f>
        <v>#REF!</v>
      </c>
      <c r="H647" s="72" t="e">
        <f>SUMIF([1]!Table134[Kode Barang],TBL_STOK5[[#This Row],[Kode Material]],[1]!Table134[Jumlah])</f>
        <v>#REF!</v>
      </c>
      <c r="I647" s="65" t="e">
        <f>TBL_STOK5[[#This Row],[Stok Alat Awal]]+TBL_STOK5[[#This Row],[Alat In]]-TBL_STOK5[[#This Row],[Alat Out]]</f>
        <v>#REF!</v>
      </c>
      <c r="J647" s="73" t="s">
        <v>387</v>
      </c>
      <c r="K647" s="70"/>
    </row>
    <row r="648" spans="1:11" ht="35.1" customHeight="1">
      <c r="A648" s="63" t="s">
        <v>1342</v>
      </c>
      <c r="B648" s="63" t="s">
        <v>298</v>
      </c>
      <c r="C648" s="64" t="s">
        <v>1343</v>
      </c>
      <c r="D648" s="64" t="s">
        <v>1344</v>
      </c>
      <c r="E648" s="113" t="s">
        <v>148</v>
      </c>
      <c r="F648" s="65"/>
      <c r="G648" s="72" t="e">
        <f>SUMIF([1]!Table13[Kode Barang],TBL_STOK5[[#This Row],[Kode Material]],[1]!Table13[Jumlah])</f>
        <v>#REF!</v>
      </c>
      <c r="H648" s="72" t="e">
        <f>SUMIF([1]!Table134[Kode Barang],TBL_STOK5[[#This Row],[Kode Material]],[1]!Table134[Jumlah])</f>
        <v>#REF!</v>
      </c>
      <c r="I648" s="65" t="e">
        <f>TBL_STOK5[[#This Row],[Stok Alat Awal]]+TBL_STOK5[[#This Row],[Alat In]]-TBL_STOK5[[#This Row],[Alat Out]]</f>
        <v>#REF!</v>
      </c>
      <c r="J648" s="73" t="s">
        <v>387</v>
      </c>
      <c r="K648" s="70"/>
    </row>
    <row r="649" spans="1:11" ht="35.1" customHeight="1">
      <c r="A649" s="63" t="s">
        <v>1342</v>
      </c>
      <c r="B649" s="63" t="s">
        <v>298</v>
      </c>
      <c r="C649" s="64" t="s">
        <v>1345</v>
      </c>
      <c r="D649" s="64" t="s">
        <v>1346</v>
      </c>
      <c r="E649" s="113" t="s">
        <v>148</v>
      </c>
      <c r="F649" s="65"/>
      <c r="G649" s="72" t="e">
        <f>SUMIF([1]!Table13[Kode Barang],TBL_STOK5[[#This Row],[Kode Material]],[1]!Table13[Jumlah])</f>
        <v>#REF!</v>
      </c>
      <c r="H649" s="72" t="e">
        <f>SUMIF([1]!Table134[Kode Barang],TBL_STOK5[[#This Row],[Kode Material]],[1]!Table134[Jumlah])</f>
        <v>#REF!</v>
      </c>
      <c r="I649" s="65" t="e">
        <f>TBL_STOK5[[#This Row],[Stok Alat Awal]]+TBL_STOK5[[#This Row],[Alat In]]-TBL_STOK5[[#This Row],[Alat Out]]</f>
        <v>#REF!</v>
      </c>
      <c r="J649" s="73" t="s">
        <v>551</v>
      </c>
      <c r="K649" s="70"/>
    </row>
    <row r="650" spans="1:11" ht="35.1" customHeight="1">
      <c r="A650" s="63" t="s">
        <v>1409</v>
      </c>
      <c r="B650" s="63" t="s">
        <v>298</v>
      </c>
      <c r="C650" s="64" t="s">
        <v>1438</v>
      </c>
      <c r="D650" s="64" t="s">
        <v>1439</v>
      </c>
      <c r="E650" s="113" t="s">
        <v>807</v>
      </c>
      <c r="F650" s="65"/>
      <c r="G650" s="72" t="e">
        <f>SUMIF([1]!Table13[Kode Barang],TBL_STOK5[[#This Row],[Kode Material]],[1]!Table13[Jumlah])</f>
        <v>#REF!</v>
      </c>
      <c r="H650" s="72" t="e">
        <f>SUMIF([1]!Table134[Kode Barang],TBL_STOK5[[#This Row],[Kode Material]],[1]!Table134[Jumlah])</f>
        <v>#REF!</v>
      </c>
      <c r="I650" s="65" t="e">
        <f>TBL_STOK5[[#This Row],[Stok Alat Awal]]+TBL_STOK5[[#This Row],[Alat In]]-TBL_STOK5[[#This Row],[Alat Out]]</f>
        <v>#REF!</v>
      </c>
      <c r="J650" s="73" t="s">
        <v>1440</v>
      </c>
      <c r="K650" s="70"/>
    </row>
    <row r="651" spans="1:11" ht="35.1" customHeight="1">
      <c r="A651" s="63" t="s">
        <v>749</v>
      </c>
      <c r="B651" s="63" t="s">
        <v>298</v>
      </c>
      <c r="C651" s="64" t="s">
        <v>815</v>
      </c>
      <c r="D651" s="64" t="s">
        <v>816</v>
      </c>
      <c r="E651" s="113" t="s">
        <v>807</v>
      </c>
      <c r="F651" s="65">
        <v>0</v>
      </c>
      <c r="G651" s="66" t="e">
        <f>SUMIF([1]!Table13[Kode Barang],TBL_STOK5[[#This Row],[Kode Material]],[1]!Table13[Jumlah])</f>
        <v>#REF!</v>
      </c>
      <c r="H651" s="66" t="e">
        <f>SUMIF([1]!Table134[Kode Barang],TBL_STOK5[[#This Row],[Kode Material]],[1]!Table134[Jumlah])</f>
        <v>#REF!</v>
      </c>
      <c r="I651" s="65" t="e">
        <f>TBL_STOK5[[#This Row],[Stok Alat Awal]]+TBL_STOK5[[#This Row],[Alat In]]-TBL_STOK5[[#This Row],[Alat Out]]</f>
        <v>#REF!</v>
      </c>
      <c r="J651" s="73" t="s">
        <v>295</v>
      </c>
      <c r="K651" s="70"/>
    </row>
    <row r="652" spans="1:11" ht="35.1" customHeight="1">
      <c r="A652" s="63" t="s">
        <v>749</v>
      </c>
      <c r="B652" s="63" t="s">
        <v>298</v>
      </c>
      <c r="C652" s="64" t="s">
        <v>817</v>
      </c>
      <c r="D652" s="64" t="s">
        <v>818</v>
      </c>
      <c r="E652" s="113" t="s">
        <v>807</v>
      </c>
      <c r="F652" s="65">
        <v>0</v>
      </c>
      <c r="G652" s="66" t="e">
        <f>SUMIF([1]!Table13[Kode Barang],TBL_STOK5[[#This Row],[Kode Material]],[1]!Table13[Jumlah])</f>
        <v>#REF!</v>
      </c>
      <c r="H652" s="66" t="e">
        <f>SUMIF([1]!Table134[Kode Barang],TBL_STOK5[[#This Row],[Kode Material]],[1]!Table134[Jumlah])</f>
        <v>#REF!</v>
      </c>
      <c r="I652" s="65" t="e">
        <f>TBL_STOK5[[#This Row],[Stok Alat Awal]]+TBL_STOK5[[#This Row],[Alat In]]-TBL_STOK5[[#This Row],[Alat Out]]</f>
        <v>#REF!</v>
      </c>
      <c r="J652" s="73" t="s">
        <v>819</v>
      </c>
      <c r="K652" s="70"/>
    </row>
    <row r="653" spans="1:11" ht="35.1" customHeight="1">
      <c r="A653" s="63" t="s">
        <v>749</v>
      </c>
      <c r="B653" s="63" t="s">
        <v>298</v>
      </c>
      <c r="C653" s="64" t="s">
        <v>809</v>
      </c>
      <c r="D653" s="64" t="s">
        <v>810</v>
      </c>
      <c r="E653" s="113" t="s">
        <v>807</v>
      </c>
      <c r="F653" s="65">
        <v>0</v>
      </c>
      <c r="G653" s="66" t="e">
        <f>SUMIF([1]!Table13[Kode Barang],TBL_STOK5[[#This Row],[Kode Material]],[1]!Table13[Jumlah])</f>
        <v>#REF!</v>
      </c>
      <c r="H653" s="66" t="e">
        <f>SUMIF([1]!Table134[Kode Barang],TBL_STOK5[[#This Row],[Kode Material]],[1]!Table134[Jumlah])</f>
        <v>#REF!</v>
      </c>
      <c r="I653" s="65" t="e">
        <f>TBL_STOK5[[#This Row],[Stok Alat Awal]]+TBL_STOK5[[#This Row],[Alat In]]-TBL_STOK5[[#This Row],[Alat Out]]</f>
        <v>#REF!</v>
      </c>
      <c r="J653" s="73" t="s">
        <v>811</v>
      </c>
      <c r="K653" s="70"/>
    </row>
    <row r="654" spans="1:11" ht="35.1" customHeight="1">
      <c r="A654" s="63" t="s">
        <v>749</v>
      </c>
      <c r="B654" s="63" t="s">
        <v>298</v>
      </c>
      <c r="C654" s="64" t="s">
        <v>812</v>
      </c>
      <c r="D654" s="64" t="s">
        <v>813</v>
      </c>
      <c r="E654" s="113" t="s">
        <v>807</v>
      </c>
      <c r="F654" s="65">
        <v>0</v>
      </c>
      <c r="G654" s="66" t="e">
        <f>SUMIF([1]!Table13[Kode Barang],TBL_STOK5[[#This Row],[Kode Material]],[1]!Table13[Jumlah])</f>
        <v>#REF!</v>
      </c>
      <c r="H654" s="66" t="e">
        <f>SUMIF([1]!Table134[Kode Barang],TBL_STOK5[[#This Row],[Kode Material]],[1]!Table134[Jumlah])</f>
        <v>#REF!</v>
      </c>
      <c r="I654" s="65" t="e">
        <f>TBL_STOK5[[#This Row],[Stok Alat Awal]]+TBL_STOK5[[#This Row],[Alat In]]-TBL_STOK5[[#This Row],[Alat Out]]</f>
        <v>#REF!</v>
      </c>
      <c r="J654" s="73" t="s">
        <v>814</v>
      </c>
      <c r="K654" s="70"/>
    </row>
    <row r="655" spans="1:11" ht="35.1" customHeight="1">
      <c r="A655" s="63" t="s">
        <v>749</v>
      </c>
      <c r="B655" s="63" t="s">
        <v>298</v>
      </c>
      <c r="C655" s="64" t="s">
        <v>805</v>
      </c>
      <c r="D655" s="64" t="s">
        <v>806</v>
      </c>
      <c r="E655" s="113" t="s">
        <v>807</v>
      </c>
      <c r="F655" s="65">
        <v>0</v>
      </c>
      <c r="G655" s="66" t="e">
        <f>SUMIF([1]!Table13[Kode Barang],TBL_STOK5[[#This Row],[Kode Material]],[1]!Table13[Jumlah])</f>
        <v>#REF!</v>
      </c>
      <c r="H655" s="66" t="e">
        <f>SUMIF([1]!Table134[Kode Barang],TBL_STOK5[[#This Row],[Kode Material]],[1]!Table134[Jumlah])</f>
        <v>#REF!</v>
      </c>
      <c r="I655" s="65" t="e">
        <f>TBL_STOK5[[#This Row],[Stok Alat Awal]]+TBL_STOK5[[#This Row],[Alat In]]-TBL_STOK5[[#This Row],[Alat Out]]</f>
        <v>#REF!</v>
      </c>
      <c r="J655" s="73" t="s">
        <v>808</v>
      </c>
      <c r="K655" s="86"/>
    </row>
    <row r="656" spans="1:11" ht="35.1" customHeight="1">
      <c r="A656" s="63" t="s">
        <v>1409</v>
      </c>
      <c r="B656" s="63" t="s">
        <v>298</v>
      </c>
      <c r="C656" s="64" t="s">
        <v>1426</v>
      </c>
      <c r="D656" s="64" t="s">
        <v>1426</v>
      </c>
      <c r="E656" s="113" t="s">
        <v>148</v>
      </c>
      <c r="F656" s="65"/>
      <c r="G656" s="72" t="e">
        <f>SUMIF([1]!Table13[Kode Barang],TBL_STOK5[[#This Row],[Kode Material]],[1]!Table13[Jumlah])</f>
        <v>#REF!</v>
      </c>
      <c r="H656" s="72" t="e">
        <f>SUMIF([1]!Table134[Kode Barang],TBL_STOK5[[#This Row],[Kode Material]],[1]!Table134[Jumlah])</f>
        <v>#REF!</v>
      </c>
      <c r="I656" s="65" t="e">
        <f>TBL_STOK5[[#This Row],[Stok Alat Awal]]+TBL_STOK5[[#This Row],[Alat In]]-TBL_STOK5[[#This Row],[Alat Out]]</f>
        <v>#REF!</v>
      </c>
      <c r="J656" s="73" t="s">
        <v>174</v>
      </c>
      <c r="K656" s="70"/>
    </row>
    <row r="657" spans="1:11" ht="35.1" customHeight="1">
      <c r="A657" s="63" t="s">
        <v>900</v>
      </c>
      <c r="B657" s="63" t="s">
        <v>298</v>
      </c>
      <c r="C657" s="64" t="s">
        <v>1100</v>
      </c>
      <c r="D657" s="64" t="s">
        <v>1101</v>
      </c>
      <c r="E657" s="113" t="s">
        <v>148</v>
      </c>
      <c r="F657" s="65">
        <v>0</v>
      </c>
      <c r="G657" s="66" t="e">
        <f>SUMIF([1]!Table13[Kode Barang],TBL_STOK5[[#This Row],[Kode Material]],[1]!Table13[Jumlah])</f>
        <v>#REF!</v>
      </c>
      <c r="H657" s="66" t="e">
        <f>SUMIF([1]!Table134[Kode Barang],TBL_STOK5[[#This Row],[Kode Material]],[1]!Table134[Jumlah])</f>
        <v>#REF!</v>
      </c>
      <c r="I657" s="65" t="e">
        <f>TBL_STOK5[[#This Row],[Stok Alat Awal]]+TBL_STOK5[[#This Row],[Alat In]]-TBL_STOK5[[#This Row],[Alat Out]]</f>
        <v>#REF!</v>
      </c>
      <c r="J657" s="73" t="s">
        <v>174</v>
      </c>
      <c r="K657" s="70"/>
    </row>
    <row r="658" spans="1:11" ht="35.1" customHeight="1">
      <c r="A658" s="63" t="s">
        <v>749</v>
      </c>
      <c r="B658" s="63" t="s">
        <v>298</v>
      </c>
      <c r="C658" s="64" t="s">
        <v>754</v>
      </c>
      <c r="D658" s="64" t="s">
        <v>755</v>
      </c>
      <c r="E658" s="113" t="s">
        <v>148</v>
      </c>
      <c r="F658" s="65">
        <v>7</v>
      </c>
      <c r="G658" s="66" t="e">
        <f>SUMIF([1]!Table13[Kode Barang],TBL_STOK5[[#This Row],[Kode Material]],[1]!Table13[Jumlah])</f>
        <v>#REF!</v>
      </c>
      <c r="H658" s="66" t="e">
        <f>SUMIF([1]!Table134[Kode Barang],TBL_STOK5[[#This Row],[Kode Material]],[1]!Table134[Jumlah])</f>
        <v>#REF!</v>
      </c>
      <c r="I658" s="65" t="e">
        <f>TBL_STOK5[[#This Row],[Stok Alat Awal]]+TBL_STOK5[[#This Row],[Alat In]]-TBL_STOK5[[#This Row],[Alat Out]]</f>
        <v>#REF!</v>
      </c>
      <c r="J658" s="108" t="s">
        <v>756</v>
      </c>
      <c r="K658" s="70"/>
    </row>
    <row r="659" spans="1:11" ht="35.1" customHeight="1">
      <c r="A659" s="63" t="s">
        <v>900</v>
      </c>
      <c r="B659" s="63" t="s">
        <v>298</v>
      </c>
      <c r="C659" s="64" t="s">
        <v>938</v>
      </c>
      <c r="D659" s="64" t="s">
        <v>939</v>
      </c>
      <c r="E659" s="113" t="s">
        <v>148</v>
      </c>
      <c r="F659" s="65">
        <v>0</v>
      </c>
      <c r="G659" s="66" t="e">
        <f>SUMIF([1]!Table13[Kode Barang],TBL_STOK5[[#This Row],[Kode Material]],[1]!Table13[Jumlah])</f>
        <v>#REF!</v>
      </c>
      <c r="H659" s="66" t="e">
        <f>SUMIF([1]!Table134[Kode Barang],TBL_STOK5[[#This Row],[Kode Material]],[1]!Table134[Jumlah])</f>
        <v>#REF!</v>
      </c>
      <c r="I659" s="65" t="e">
        <f>TBL_STOK5[[#This Row],[Stok Alat Awal]]+TBL_STOK5[[#This Row],[Alat In]]-TBL_STOK5[[#This Row],[Alat Out]]</f>
        <v>#REF!</v>
      </c>
      <c r="J659" s="73" t="s">
        <v>174</v>
      </c>
      <c r="K659" s="70"/>
    </row>
    <row r="660" spans="1:11" ht="35.1" customHeight="1">
      <c r="A660" s="63" t="s">
        <v>900</v>
      </c>
      <c r="B660" s="63" t="s">
        <v>298</v>
      </c>
      <c r="C660" s="64" t="s">
        <v>944</v>
      </c>
      <c r="D660" s="64" t="s">
        <v>945</v>
      </c>
      <c r="E660" s="113" t="s">
        <v>148</v>
      </c>
      <c r="F660" s="65">
        <v>0</v>
      </c>
      <c r="G660" s="72" t="e">
        <f>SUMIF([1]!Table13[Kode Barang],TBL_STOK5[[#This Row],[Kode Material]],[1]!Table13[Jumlah])</f>
        <v>#REF!</v>
      </c>
      <c r="H660" s="72" t="e">
        <f>SUMIF([1]!Table134[Kode Barang],TBL_STOK5[[#This Row],[Kode Material]],[1]!Table134[Jumlah])</f>
        <v>#REF!</v>
      </c>
      <c r="I660" s="65" t="e">
        <f>TBL_STOK5[[#This Row],[Stok Alat Awal]]+TBL_STOK5[[#This Row],[Alat In]]-TBL_STOK5[[#This Row],[Alat Out]]</f>
        <v>#REF!</v>
      </c>
      <c r="J660" s="73" t="s">
        <v>171</v>
      </c>
      <c r="K660" s="70"/>
    </row>
    <row r="661" spans="1:11" ht="9" hidden="1" customHeight="1">
      <c r="A661" s="63"/>
      <c r="B661" s="63"/>
      <c r="C661" s="64"/>
      <c r="D661" s="77"/>
      <c r="E661" s="98"/>
      <c r="F661" s="66"/>
      <c r="G661" s="66" t="e">
        <f>SUMIF([1]!Table13[Kode Barang],TBL_STOK5[[#This Row],[Kode Material]],[1]!Table13[Jumlah])</f>
        <v>#REF!</v>
      </c>
      <c r="H661" s="66" t="e">
        <f>SUMIF([1]!Table134[Kode Barang],TBL_STOK5[[#This Row],[Kode Material]],[1]!Table134[Jumlah])</f>
        <v>#REF!</v>
      </c>
      <c r="I661" s="66" t="e">
        <f>TBL_STOK5[[#This Row],[Stok Alat Awal]]+TBL_STOK5[[#This Row],[Alat In]]-TBL_STOK5[[#This Row],[Alat Out]]</f>
        <v>#REF!</v>
      </c>
      <c r="J661" s="73"/>
      <c r="K661" s="86"/>
    </row>
    <row r="662" spans="1:11" ht="9" hidden="1" customHeight="1">
      <c r="A662" s="80"/>
      <c r="B662" s="80"/>
      <c r="C662" s="81"/>
      <c r="D662" s="82"/>
      <c r="E662" s="112"/>
      <c r="F662" s="84"/>
      <c r="G662" s="84" t="e">
        <f>SUMIF([1]!Table13[Kode Barang],TBL_STOK5[[#This Row],[Kode Material]],[1]!Table13[Jumlah])</f>
        <v>#REF!</v>
      </c>
      <c r="H662" s="84" t="e">
        <f>SUMIF([1]!Table134[Kode Barang],TBL_STOK5[[#This Row],[Kode Material]],[1]!Table134[Jumlah])</f>
        <v>#REF!</v>
      </c>
      <c r="I662" s="84" t="e">
        <f>TBL_STOK5[[#This Row],[Stok Alat Awal]]+TBL_STOK5[[#This Row],[Alat In]]-TBL_STOK5[[#This Row],[Alat Out]]</f>
        <v>#REF!</v>
      </c>
      <c r="J662" s="85"/>
      <c r="K662" s="86"/>
    </row>
    <row r="663" spans="1:11" ht="9" hidden="1" customHeight="1">
      <c r="A663" s="80"/>
      <c r="B663" s="80"/>
      <c r="C663" s="81"/>
      <c r="D663" s="82"/>
      <c r="E663" s="112"/>
      <c r="F663" s="84"/>
      <c r="G663" s="84" t="e">
        <f>SUMIF([1]!Table13[Kode Barang],TBL_STOK5[[#This Row],[Kode Material]],[1]!Table13[Jumlah])</f>
        <v>#REF!</v>
      </c>
      <c r="H663" s="84" t="e">
        <f>SUMIF([1]!Table134[Kode Barang],TBL_STOK5[[#This Row],[Kode Material]],[1]!Table134[Jumlah])</f>
        <v>#REF!</v>
      </c>
      <c r="I663" s="84" t="e">
        <f>TBL_STOK5[[#This Row],[Stok Alat Awal]]+TBL_STOK5[[#This Row],[Alat In]]-TBL_STOK5[[#This Row],[Alat Out]]</f>
        <v>#REF!</v>
      </c>
      <c r="J663" s="85"/>
      <c r="K663" s="86"/>
    </row>
    <row r="664" spans="1:11" ht="35.1" customHeight="1">
      <c r="A664" s="63" t="s">
        <v>900</v>
      </c>
      <c r="B664" s="63" t="s">
        <v>298</v>
      </c>
      <c r="C664" s="64" t="s">
        <v>942</v>
      </c>
      <c r="D664" s="64" t="s">
        <v>943</v>
      </c>
      <c r="E664" s="113" t="s">
        <v>148</v>
      </c>
      <c r="F664" s="65">
        <v>0</v>
      </c>
      <c r="G664" s="72" t="e">
        <f>SUMIF([1]!Table13[Kode Barang],TBL_STOK5[[#This Row],[Kode Material]],[1]!Table13[Jumlah])</f>
        <v>#REF!</v>
      </c>
      <c r="H664" s="72" t="e">
        <f>SUMIF([1]!Table134[Kode Barang],TBL_STOK5[[#This Row],[Kode Material]],[1]!Table134[Jumlah])</f>
        <v>#REF!</v>
      </c>
      <c r="I664" s="65" t="e">
        <f>TBL_STOK5[[#This Row],[Stok Alat Awal]]+TBL_STOK5[[#This Row],[Alat In]]-TBL_STOK5[[#This Row],[Alat Out]]</f>
        <v>#REF!</v>
      </c>
      <c r="J664" s="73" t="s">
        <v>171</v>
      </c>
      <c r="K664" s="70"/>
    </row>
    <row r="665" spans="1:11" ht="35.1" customHeight="1">
      <c r="A665" s="63" t="s">
        <v>900</v>
      </c>
      <c r="B665" s="63" t="s">
        <v>298</v>
      </c>
      <c r="C665" s="64" t="s">
        <v>940</v>
      </c>
      <c r="D665" s="64" t="s">
        <v>941</v>
      </c>
      <c r="E665" s="113" t="s">
        <v>148</v>
      </c>
      <c r="F665" s="65">
        <v>0</v>
      </c>
      <c r="G665" s="72" t="e">
        <f>SUMIF([1]!Table13[Kode Barang],TBL_STOK5[[#This Row],[Kode Material]],[1]!Table13[Jumlah])</f>
        <v>#REF!</v>
      </c>
      <c r="H665" s="72" t="e">
        <f>SUMIF([1]!Table134[Kode Barang],TBL_STOK5[[#This Row],[Kode Material]],[1]!Table134[Jumlah])</f>
        <v>#REF!</v>
      </c>
      <c r="I665" s="65" t="e">
        <f>TBL_STOK5[[#This Row],[Stok Alat Awal]]+TBL_STOK5[[#This Row],[Alat In]]-TBL_STOK5[[#This Row],[Alat Out]]</f>
        <v>#REF!</v>
      </c>
      <c r="J665" s="73" t="s">
        <v>171</v>
      </c>
      <c r="K665" s="70"/>
    </row>
    <row r="666" spans="1:11" ht="35.1" customHeight="1">
      <c r="A666" s="63" t="s">
        <v>900</v>
      </c>
      <c r="B666" s="63" t="s">
        <v>298</v>
      </c>
      <c r="C666" s="64" t="s">
        <v>946</v>
      </c>
      <c r="D666" s="64" t="s">
        <v>947</v>
      </c>
      <c r="E666" s="113" t="s">
        <v>148</v>
      </c>
      <c r="F666" s="65">
        <v>0</v>
      </c>
      <c r="G666" s="72" t="e">
        <f>SUMIF([1]!Table13[Kode Barang],TBL_STOK5[[#This Row],[Kode Material]],[1]!Table13[Jumlah])</f>
        <v>#REF!</v>
      </c>
      <c r="H666" s="72" t="e">
        <f>SUMIF([1]!Table134[Kode Barang],TBL_STOK5[[#This Row],[Kode Material]],[1]!Table134[Jumlah])</f>
        <v>#REF!</v>
      </c>
      <c r="I666" s="65" t="e">
        <f>TBL_STOK5[[#This Row],[Stok Alat Awal]]+TBL_STOK5[[#This Row],[Alat In]]-TBL_STOK5[[#This Row],[Alat Out]]</f>
        <v>#REF!</v>
      </c>
      <c r="J666" s="73" t="s">
        <v>948</v>
      </c>
      <c r="K666" s="70"/>
    </row>
    <row r="667" spans="1:11" ht="35.1" customHeight="1">
      <c r="A667" s="63" t="s">
        <v>1161</v>
      </c>
      <c r="B667" s="63" t="s">
        <v>298</v>
      </c>
      <c r="C667" s="64" t="s">
        <v>1168</v>
      </c>
      <c r="D667" s="64" t="s">
        <v>1169</v>
      </c>
      <c r="E667" s="67" t="s">
        <v>148</v>
      </c>
      <c r="F667" s="65"/>
      <c r="G667" s="72" t="e">
        <f>SUMIF([1]!Table13[Kode Barang],TBL_STOK5[[#This Row],[Kode Material]],[1]!Table13[Jumlah])</f>
        <v>#REF!</v>
      </c>
      <c r="H667" s="72" t="e">
        <f>SUMIF([1]!Table134[Kode Barang],TBL_STOK5[[#This Row],[Kode Material]],[1]!Table134[Jumlah])</f>
        <v>#REF!</v>
      </c>
      <c r="I667" s="65" t="e">
        <f>TBL_STOK5[[#This Row],[Stok Alat Awal]]+TBL_STOK5[[#This Row],[Alat In]]-TBL_STOK5[[#This Row],[Alat Out]]</f>
        <v>#REF!</v>
      </c>
      <c r="J667" s="73" t="s">
        <v>604</v>
      </c>
      <c r="K667" s="70"/>
    </row>
    <row r="668" spans="1:11" ht="35.1" customHeight="1">
      <c r="A668" s="63" t="s">
        <v>1370</v>
      </c>
      <c r="B668" s="63" t="s">
        <v>298</v>
      </c>
      <c r="C668" s="64" t="s">
        <v>1375</v>
      </c>
      <c r="D668" s="64" t="s">
        <v>1376</v>
      </c>
      <c r="E668" s="113" t="s">
        <v>148</v>
      </c>
      <c r="F668" s="65"/>
      <c r="G668" s="66" t="e">
        <f>SUMIF([1]!Table13[Kode Barang],TBL_STOK5[[#This Row],[Kode Material]],[1]!Table13[Jumlah])</f>
        <v>#REF!</v>
      </c>
      <c r="H668" s="66" t="e">
        <f>SUMIF([1]!Table134[Kode Barang],TBL_STOK5[[#This Row],[Kode Material]],[1]!Table134[Jumlah])</f>
        <v>#REF!</v>
      </c>
      <c r="I668" s="65" t="e">
        <f>TBL_STOK5[[#This Row],[Stok Alat Awal]]+TBL_STOK5[[#This Row],[Alat In]]-TBL_STOK5[[#This Row],[Alat Out]]</f>
        <v>#REF!</v>
      </c>
      <c r="J668" s="73" t="s">
        <v>174</v>
      </c>
      <c r="K668" s="70"/>
    </row>
    <row r="669" spans="1:11" ht="35.1" customHeight="1">
      <c r="A669" s="63" t="s">
        <v>1119</v>
      </c>
      <c r="B669" s="63" t="s">
        <v>298</v>
      </c>
      <c r="C669" s="64" t="s">
        <v>1141</v>
      </c>
      <c r="D669" s="64" t="s">
        <v>1142</v>
      </c>
      <c r="E669" s="78" t="s">
        <v>148</v>
      </c>
      <c r="F669" s="65"/>
      <c r="G669" s="72" t="e">
        <f>SUMIF([1]!Table13[Kode Barang],TBL_STOK5[[#This Row],[Kode Material]],[1]!Table13[Jumlah])</f>
        <v>#REF!</v>
      </c>
      <c r="H669" s="72" t="e">
        <f>SUMIF([1]!Table134[Kode Barang],TBL_STOK5[[#This Row],[Kode Material]],[1]!Table134[Jumlah])</f>
        <v>#REF!</v>
      </c>
      <c r="I669" s="65" t="e">
        <f>TBL_STOK5[[#This Row],[Stok Alat Awal]]+TBL_STOK5[[#This Row],[Alat In]]-TBL_STOK5[[#This Row],[Alat Out]]</f>
        <v>#REF!</v>
      </c>
      <c r="J669" s="73" t="s">
        <v>328</v>
      </c>
      <c r="K669" s="70"/>
    </row>
    <row r="670" spans="1:11" ht="35.1" customHeight="1">
      <c r="A670" s="63" t="s">
        <v>1409</v>
      </c>
      <c r="B670" s="63" t="s">
        <v>298</v>
      </c>
      <c r="C670" s="64" t="s">
        <v>916</v>
      </c>
      <c r="D670" s="64" t="s">
        <v>1428</v>
      </c>
      <c r="E670" s="113" t="s">
        <v>148</v>
      </c>
      <c r="F670" s="65"/>
      <c r="G670" s="72" t="e">
        <f>SUMIF([1]!Table13[Kode Barang],TBL_STOK5[[#This Row],[Kode Material]],[1]!Table13[Jumlah])</f>
        <v>#REF!</v>
      </c>
      <c r="H670" s="72" t="e">
        <f>SUMIF([1]!Table134[Kode Barang],TBL_STOK5[[#This Row],[Kode Material]],[1]!Table134[Jumlah])</f>
        <v>#REF!</v>
      </c>
      <c r="I670" s="65" t="e">
        <f>TBL_STOK5[[#This Row],[Stok Alat Awal]]+TBL_STOK5[[#This Row],[Alat In]]-TBL_STOK5[[#This Row],[Alat Out]]</f>
        <v>#REF!</v>
      </c>
      <c r="J670" s="73" t="s">
        <v>174</v>
      </c>
      <c r="K670" s="70"/>
    </row>
    <row r="671" spans="1:11" ht="35.1" customHeight="1">
      <c r="A671" s="63" t="s">
        <v>900</v>
      </c>
      <c r="B671" s="63" t="s">
        <v>298</v>
      </c>
      <c r="C671" s="64" t="s">
        <v>916</v>
      </c>
      <c r="D671" s="64" t="s">
        <v>917</v>
      </c>
      <c r="E671" s="113" t="s">
        <v>148</v>
      </c>
      <c r="F671" s="65">
        <v>0</v>
      </c>
      <c r="G671" s="72" t="e">
        <f>SUMIF([1]!Table13[Kode Barang],TBL_STOK5[[#This Row],[Kode Material]],[1]!Table13[Jumlah])</f>
        <v>#REF!</v>
      </c>
      <c r="H671" s="72" t="e">
        <f>SUMIF([1]!Table134[Kode Barang],TBL_STOK5[[#This Row],[Kode Material]],[1]!Table134[Jumlah])</f>
        <v>#REF!</v>
      </c>
      <c r="I671" s="65" t="e">
        <f>TBL_STOK5[[#This Row],[Stok Alat Awal]]+TBL_STOK5[[#This Row],[Alat In]]-TBL_STOK5[[#This Row],[Alat Out]]</f>
        <v>#REF!</v>
      </c>
      <c r="J671" s="73" t="s">
        <v>239</v>
      </c>
      <c r="K671" s="70"/>
    </row>
    <row r="672" spans="1:11" ht="35.1" customHeight="1">
      <c r="A672" s="63" t="s">
        <v>749</v>
      </c>
      <c r="B672" s="63" t="s">
        <v>298</v>
      </c>
      <c r="C672" s="64" t="s">
        <v>836</v>
      </c>
      <c r="D672" s="64" t="s">
        <v>837</v>
      </c>
      <c r="E672" s="113" t="s">
        <v>148</v>
      </c>
      <c r="F672" s="65">
        <v>0</v>
      </c>
      <c r="G672" s="66" t="e">
        <f>SUMIF([1]!Table13[Kode Barang],TBL_STOK5[[#This Row],[Kode Material]],[1]!Table13[Jumlah])</f>
        <v>#REF!</v>
      </c>
      <c r="H672" s="66" t="e">
        <f>SUMIF([1]!Table134[Kode Barang],TBL_STOK5[[#This Row],[Kode Material]],[1]!Table134[Jumlah])</f>
        <v>#REF!</v>
      </c>
      <c r="I672" s="65" t="e">
        <f>TBL_STOK5[[#This Row],[Stok Alat Awal]]+TBL_STOK5[[#This Row],[Alat In]]-TBL_STOK5[[#This Row],[Alat Out]]</f>
        <v>#REF!</v>
      </c>
      <c r="J672" s="79" t="s">
        <v>604</v>
      </c>
      <c r="K672" s="70"/>
    </row>
    <row r="673" spans="1:11" ht="35.1" customHeight="1">
      <c r="A673" s="63" t="s">
        <v>1145</v>
      </c>
      <c r="B673" s="63" t="s">
        <v>298</v>
      </c>
      <c r="C673" s="64" t="s">
        <v>1146</v>
      </c>
      <c r="D673" s="64" t="s">
        <v>1147</v>
      </c>
      <c r="E673" s="78" t="s">
        <v>148</v>
      </c>
      <c r="F673" s="65"/>
      <c r="G673" s="66" t="e">
        <f>SUMIF([1]!Table13[Kode Barang],TBL_STOK5[[#This Row],[Kode Material]],[1]!Table13[Jumlah])</f>
        <v>#REF!</v>
      </c>
      <c r="H673" s="66" t="e">
        <f>SUMIF([1]!Table134[Kode Barang],TBL_STOK5[[#This Row],[Kode Material]],[1]!Table134[Jumlah])</f>
        <v>#REF!</v>
      </c>
      <c r="I673" s="65" t="e">
        <f>TBL_STOK5[[#This Row],[Stok Alat Awal]]+TBL_STOK5[[#This Row],[Alat In]]-TBL_STOK5[[#This Row],[Alat Out]]</f>
        <v>#REF!</v>
      </c>
      <c r="J673" s="79" t="s">
        <v>174</v>
      </c>
      <c r="K673" s="70"/>
    </row>
    <row r="674" spans="1:11" ht="35.1" customHeight="1">
      <c r="A674" s="63" t="s">
        <v>1119</v>
      </c>
      <c r="B674" s="63" t="s">
        <v>298</v>
      </c>
      <c r="C674" s="64" t="s">
        <v>1143</v>
      </c>
      <c r="D674" s="64" t="s">
        <v>1144</v>
      </c>
      <c r="E674" s="78" t="s">
        <v>148</v>
      </c>
      <c r="F674" s="65"/>
      <c r="G674" s="72" t="e">
        <f>SUMIF([1]!Table13[Kode Barang],TBL_STOK5[[#This Row],[Kode Material]],[1]!Table13[Jumlah])</f>
        <v>#REF!</v>
      </c>
      <c r="H674" s="72" t="e">
        <f>SUMIF([1]!Table134[Kode Barang],TBL_STOK5[[#This Row],[Kode Material]],[1]!Table134[Jumlah])</f>
        <v>#REF!</v>
      </c>
      <c r="I674" s="65" t="e">
        <f>TBL_STOK5[[#This Row],[Stok Alat Awal]]+TBL_STOK5[[#This Row],[Alat In]]-TBL_STOK5[[#This Row],[Alat Out]]</f>
        <v>#REF!</v>
      </c>
      <c r="J674" s="73" t="s">
        <v>174</v>
      </c>
      <c r="K674" s="70"/>
    </row>
    <row r="675" spans="1:11" ht="35.1" customHeight="1">
      <c r="A675" s="63" t="s">
        <v>1086</v>
      </c>
      <c r="B675" s="63" t="s">
        <v>298</v>
      </c>
      <c r="C675" s="64" t="s">
        <v>1097</v>
      </c>
      <c r="D675" s="64" t="s">
        <v>1098</v>
      </c>
      <c r="E675" s="113" t="s">
        <v>148</v>
      </c>
      <c r="F675" s="65">
        <v>0</v>
      </c>
      <c r="G675" s="72" t="e">
        <f>SUMIF([1]!Table13[Kode Barang],TBL_STOK5[[#This Row],[Kode Material]],[1]!Table13[Jumlah])</f>
        <v>#REF!</v>
      </c>
      <c r="H675" s="72" t="e">
        <f>SUMIF([1]!Table134[Kode Barang],TBL_STOK5[[#This Row],[Kode Material]],[1]!Table134[Jumlah])</f>
        <v>#REF!</v>
      </c>
      <c r="I675" s="65" t="e">
        <f>TBL_STOK5[[#This Row],[Stok Alat Awal]]+TBL_STOK5[[#This Row],[Alat In]]-TBL_STOK5[[#This Row],[Alat Out]]</f>
        <v>#REF!</v>
      </c>
      <c r="J675" s="73" t="s">
        <v>1099</v>
      </c>
      <c r="K675" s="70"/>
    </row>
    <row r="676" spans="1:11" ht="35.1" customHeight="1">
      <c r="A676" s="63" t="s">
        <v>900</v>
      </c>
      <c r="B676" s="63" t="s">
        <v>298</v>
      </c>
      <c r="C676" s="64" t="s">
        <v>1078</v>
      </c>
      <c r="D676" s="64" t="s">
        <v>1079</v>
      </c>
      <c r="E676" s="113" t="s">
        <v>148</v>
      </c>
      <c r="F676" s="65">
        <v>0</v>
      </c>
      <c r="G676" s="66" t="e">
        <f>SUMIF([1]!Table13[Kode Barang],TBL_STOK5[[#This Row],[Kode Material]],[1]!Table13[Jumlah])</f>
        <v>#REF!</v>
      </c>
      <c r="H676" s="66" t="e">
        <f>SUMIF([1]!Table134[Kode Barang],TBL_STOK5[[#This Row],[Kode Material]],[1]!Table134[Jumlah])</f>
        <v>#REF!</v>
      </c>
      <c r="I676" s="65" t="e">
        <f>TBL_STOK5[[#This Row],[Stok Alat Awal]]+TBL_STOK5[[#This Row],[Alat In]]-TBL_STOK5[[#This Row],[Alat Out]]</f>
        <v>#REF!</v>
      </c>
      <c r="J676" s="79"/>
      <c r="K676" s="70"/>
    </row>
    <row r="677" spans="1:11" ht="35.1" customHeight="1">
      <c r="A677" s="63" t="s">
        <v>1370</v>
      </c>
      <c r="B677" s="63" t="s">
        <v>298</v>
      </c>
      <c r="C677" s="64" t="s">
        <v>1379</v>
      </c>
      <c r="D677" s="64" t="s">
        <v>1380</v>
      </c>
      <c r="E677" s="113" t="s">
        <v>148</v>
      </c>
      <c r="F677" s="65"/>
      <c r="G677" s="72" t="e">
        <f>SUMIF([1]!Table13[Kode Barang],TBL_STOK5[[#This Row],[Kode Material]],[1]!Table13[Jumlah])</f>
        <v>#REF!</v>
      </c>
      <c r="H677" s="72" t="e">
        <f>SUMIF([1]!Table134[Kode Barang],TBL_STOK5[[#This Row],[Kode Material]],[1]!Table134[Jumlah])</f>
        <v>#REF!</v>
      </c>
      <c r="I677" s="65" t="e">
        <f>TBL_STOK5[[#This Row],[Stok Alat Awal]]+TBL_STOK5[[#This Row],[Alat In]]-TBL_STOK5[[#This Row],[Alat Out]]</f>
        <v>#REF!</v>
      </c>
      <c r="J677" s="73"/>
      <c r="K677" s="70"/>
    </row>
    <row r="678" spans="1:11" ht="35.1" customHeight="1">
      <c r="A678" s="63" t="s">
        <v>1464</v>
      </c>
      <c r="B678" s="63" t="s">
        <v>298</v>
      </c>
      <c r="C678" s="64" t="s">
        <v>1525</v>
      </c>
      <c r="D678" s="64" t="s">
        <v>1526</v>
      </c>
      <c r="E678" s="113" t="s">
        <v>797</v>
      </c>
      <c r="F678" s="65"/>
      <c r="G678" s="72" t="e">
        <f>SUMIF([1]!Table13[Kode Barang],TBL_STOK5[[#This Row],[Kode Material]],[1]!Table13[Jumlah])</f>
        <v>#REF!</v>
      </c>
      <c r="H678" s="72" t="e">
        <f>SUMIF([1]!Table134[Kode Barang],TBL_STOK5[[#This Row],[Kode Material]],[1]!Table134[Jumlah])</f>
        <v>#REF!</v>
      </c>
      <c r="I678" s="65" t="e">
        <f>TBL_STOK5[[#This Row],[Stok Alat Awal]]+TBL_STOK5[[#This Row],[Alat In]]-TBL_STOK5[[#This Row],[Alat Out]]</f>
        <v>#REF!</v>
      </c>
      <c r="J678" s="73" t="s">
        <v>212</v>
      </c>
      <c r="K678" s="70"/>
    </row>
    <row r="679" spans="1:11" ht="35.1" customHeight="1">
      <c r="A679" s="63" t="s">
        <v>749</v>
      </c>
      <c r="B679" s="63" t="s">
        <v>298</v>
      </c>
      <c r="C679" s="64" t="s">
        <v>877</v>
      </c>
      <c r="D679" s="64" t="s">
        <v>878</v>
      </c>
      <c r="E679" s="113" t="s">
        <v>148</v>
      </c>
      <c r="F679" s="65">
        <v>0</v>
      </c>
      <c r="G679" s="66" t="e">
        <f>SUMIF([1]!Table13[Kode Barang],TBL_STOK5[[#This Row],[Kode Material]],[1]!Table13[Jumlah])</f>
        <v>#REF!</v>
      </c>
      <c r="H679" s="66" t="e">
        <f>SUMIF([1]!Table134[Kode Barang],TBL_STOK5[[#This Row],[Kode Material]],[1]!Table134[Jumlah])</f>
        <v>#REF!</v>
      </c>
      <c r="I679" s="65" t="e">
        <f>TBL_STOK5[[#This Row],[Stok Alat Awal]]+TBL_STOK5[[#This Row],[Alat In]]-TBL_STOK5[[#This Row],[Alat Out]]</f>
        <v>#REF!</v>
      </c>
      <c r="J679" s="73" t="s">
        <v>460</v>
      </c>
      <c r="K679" s="70"/>
    </row>
    <row r="680" spans="1:11" ht="35.1" customHeight="1">
      <c r="A680" s="63" t="s">
        <v>749</v>
      </c>
      <c r="B680" s="63" t="s">
        <v>298</v>
      </c>
      <c r="C680" s="64" t="s">
        <v>875</v>
      </c>
      <c r="D680" s="64" t="s">
        <v>876</v>
      </c>
      <c r="E680" s="113" t="s">
        <v>148</v>
      </c>
      <c r="F680" s="65">
        <v>0</v>
      </c>
      <c r="G680" s="66" t="e">
        <f>SUMIF([1]!Table13[Kode Barang],TBL_STOK5[[#This Row],[Kode Material]],[1]!Table13[Jumlah])</f>
        <v>#REF!</v>
      </c>
      <c r="H680" s="66" t="e">
        <f>SUMIF([1]!Table134[Kode Barang],TBL_STOK5[[#This Row],[Kode Material]],[1]!Table134[Jumlah])</f>
        <v>#REF!</v>
      </c>
      <c r="I680" s="65" t="e">
        <f>TBL_STOK5[[#This Row],[Stok Alat Awal]]+TBL_STOK5[[#This Row],[Alat In]]-TBL_STOK5[[#This Row],[Alat Out]]</f>
        <v>#REF!</v>
      </c>
      <c r="J680" s="73" t="s">
        <v>842</v>
      </c>
      <c r="K680" s="70"/>
    </row>
    <row r="681" spans="1:11" ht="35.1" customHeight="1">
      <c r="A681" s="63" t="s">
        <v>900</v>
      </c>
      <c r="B681" s="63" t="s">
        <v>298</v>
      </c>
      <c r="C681" s="64" t="s">
        <v>1062</v>
      </c>
      <c r="D681" s="64" t="s">
        <v>1063</v>
      </c>
      <c r="E681" s="113" t="s">
        <v>148</v>
      </c>
      <c r="F681" s="65">
        <v>0</v>
      </c>
      <c r="G681" s="66" t="e">
        <f>SUMIF([1]!Table13[Kode Barang],TBL_STOK5[[#This Row],[Kode Material]],[1]!Table13[Jumlah])</f>
        <v>#REF!</v>
      </c>
      <c r="H681" s="66" t="e">
        <f>SUMIF([1]!Table134[Kode Barang],TBL_STOK5[[#This Row],[Kode Material]],[1]!Table134[Jumlah])</f>
        <v>#REF!</v>
      </c>
      <c r="I681" s="65" t="e">
        <f>TBL_STOK5[[#This Row],[Stok Alat Awal]]+TBL_STOK5[[#This Row],[Alat In]]-TBL_STOK5[[#This Row],[Alat Out]]</f>
        <v>#REF!</v>
      </c>
      <c r="J681" s="73" t="s">
        <v>212</v>
      </c>
      <c r="K681" s="70"/>
    </row>
    <row r="682" spans="1:11" ht="35.1" customHeight="1">
      <c r="A682" s="63" t="s">
        <v>1119</v>
      </c>
      <c r="B682" s="63" t="s">
        <v>298</v>
      </c>
      <c r="C682" s="64" t="s">
        <v>1122</v>
      </c>
      <c r="D682" s="64" t="s">
        <v>1123</v>
      </c>
      <c r="E682" s="78" t="s">
        <v>761</v>
      </c>
      <c r="F682" s="65"/>
      <c r="G682" s="66" t="e">
        <f>SUMIF([1]!Table13[Kode Barang],TBL_STOK5[[#This Row],[Kode Material]],[1]!Table13[Jumlah])</f>
        <v>#REF!</v>
      </c>
      <c r="H682" s="66" t="e">
        <f>SUMIF([1]!Table134[Kode Barang],TBL_STOK5[[#This Row],[Kode Material]],[1]!Table134[Jumlah])</f>
        <v>#REF!</v>
      </c>
      <c r="I682" s="65" t="e">
        <f>TBL_STOK5[[#This Row],[Stok Alat Awal]]+TBL_STOK5[[#This Row],[Alat In]]-TBL_STOK5[[#This Row],[Alat Out]]</f>
        <v>#REF!</v>
      </c>
      <c r="J682" s="73" t="s">
        <v>174</v>
      </c>
      <c r="K682" s="70"/>
    </row>
    <row r="683" spans="1:11" ht="35.1" customHeight="1">
      <c r="A683" s="63" t="s">
        <v>900</v>
      </c>
      <c r="B683" s="63" t="s">
        <v>298</v>
      </c>
      <c r="C683" s="64" t="s">
        <v>920</v>
      </c>
      <c r="D683" s="64" t="s">
        <v>921</v>
      </c>
      <c r="E683" s="113" t="s">
        <v>246</v>
      </c>
      <c r="F683" s="65">
        <v>0</v>
      </c>
      <c r="G683" s="72" t="e">
        <f>SUMIF([1]!Table13[Kode Barang],TBL_STOK5[[#This Row],[Kode Material]],[1]!Table13[Jumlah])</f>
        <v>#REF!</v>
      </c>
      <c r="H683" s="72" t="e">
        <f>SUMIF([1]!Table134[Kode Barang],TBL_STOK5[[#This Row],[Kode Material]],[1]!Table134[Jumlah])</f>
        <v>#REF!</v>
      </c>
      <c r="I683" s="65" t="e">
        <f>TBL_STOK5[[#This Row],[Stok Alat Awal]]+TBL_STOK5[[#This Row],[Alat In]]-TBL_STOK5[[#This Row],[Alat Out]]</f>
        <v>#REF!</v>
      </c>
      <c r="J683" s="73" t="s">
        <v>922</v>
      </c>
      <c r="K683" s="70"/>
    </row>
    <row r="684" spans="1:11" ht="35.1" customHeight="1">
      <c r="A684" s="63" t="s">
        <v>1161</v>
      </c>
      <c r="B684" s="63" t="s">
        <v>298</v>
      </c>
      <c r="C684" s="64" t="s">
        <v>1164</v>
      </c>
      <c r="D684" s="64" t="s">
        <v>1165</v>
      </c>
      <c r="E684" s="67" t="s">
        <v>148</v>
      </c>
      <c r="F684" s="65"/>
      <c r="G684" s="72" t="e">
        <f>SUMIF([1]!Table13[Kode Barang],TBL_STOK5[[#This Row],[Kode Material]],[1]!Table13[Jumlah])</f>
        <v>#REF!</v>
      </c>
      <c r="H684" s="72" t="e">
        <f>SUMIF([1]!Table134[Kode Barang],TBL_STOK5[[#This Row],[Kode Material]],[1]!Table134[Jumlah])</f>
        <v>#REF!</v>
      </c>
      <c r="I684" s="65" t="e">
        <f>TBL_STOK5[[#This Row],[Stok Alat Awal]]+TBL_STOK5[[#This Row],[Alat In]]-TBL_STOK5[[#This Row],[Alat Out]]</f>
        <v>#REF!</v>
      </c>
      <c r="J684" s="73" t="s">
        <v>604</v>
      </c>
      <c r="K684" s="70"/>
    </row>
    <row r="685" spans="1:11" ht="35.1" customHeight="1">
      <c r="A685" s="63" t="s">
        <v>1464</v>
      </c>
      <c r="B685" s="63" t="s">
        <v>298</v>
      </c>
      <c r="C685" s="64" t="s">
        <v>1521</v>
      </c>
      <c r="D685" s="64" t="s">
        <v>1522</v>
      </c>
      <c r="E685" s="113" t="s">
        <v>148</v>
      </c>
      <c r="F685" s="65"/>
      <c r="G685" s="72" t="e">
        <f>SUMIF([1]!Table13[Kode Barang],TBL_STOK5[[#This Row],[Kode Material]],[1]!Table13[Jumlah])</f>
        <v>#REF!</v>
      </c>
      <c r="H685" s="72" t="e">
        <f>SUMIF([1]!Table134[Kode Barang],TBL_STOK5[[#This Row],[Kode Material]],[1]!Table134[Jumlah])</f>
        <v>#REF!</v>
      </c>
      <c r="I685" s="65" t="e">
        <f>TBL_STOK5[[#This Row],[Stok Alat Awal]]+TBL_STOK5[[#This Row],[Alat In]]-TBL_STOK5[[#This Row],[Alat Out]]</f>
        <v>#REF!</v>
      </c>
      <c r="J685" s="73" t="s">
        <v>1446</v>
      </c>
      <c r="K685" s="70"/>
    </row>
    <row r="686" spans="1:11" ht="35.1" customHeight="1">
      <c r="A686" s="63" t="s">
        <v>1370</v>
      </c>
      <c r="B686" s="63" t="s">
        <v>298</v>
      </c>
      <c r="C686" s="64" t="s">
        <v>1377</v>
      </c>
      <c r="D686" s="64" t="s">
        <v>1378</v>
      </c>
      <c r="E686" s="113" t="s">
        <v>148</v>
      </c>
      <c r="F686" s="65">
        <v>3</v>
      </c>
      <c r="G686" s="66" t="e">
        <f>SUMIF([1]!Table13[Kode Barang],TBL_STOK5[[#This Row],[Kode Material]],[1]!Table13[Jumlah])</f>
        <v>#REF!</v>
      </c>
      <c r="H686" s="66" t="e">
        <f>SUMIF([1]!Table134[Kode Barang],TBL_STOK5[[#This Row],[Kode Material]],[1]!Table134[Jumlah])</f>
        <v>#REF!</v>
      </c>
      <c r="I686" s="65" t="e">
        <f>TBL_STOK5[[#This Row],[Stok Alat Awal]]+TBL_STOK5[[#This Row],[Alat In]]-TBL_STOK5[[#This Row],[Alat Out]]</f>
        <v>#REF!</v>
      </c>
      <c r="J686" s="73" t="s">
        <v>1099</v>
      </c>
      <c r="K686" s="70"/>
    </row>
    <row r="687" spans="1:11" ht="35.1" customHeight="1">
      <c r="A687" s="63" t="s">
        <v>1342</v>
      </c>
      <c r="B687" s="63" t="s">
        <v>298</v>
      </c>
      <c r="C687" s="64" t="s">
        <v>1366</v>
      </c>
      <c r="D687" s="64" t="s">
        <v>1367</v>
      </c>
      <c r="E687" s="113" t="s">
        <v>148</v>
      </c>
      <c r="F687" s="65"/>
      <c r="G687" s="66" t="e">
        <f>SUMIF([1]!Table13[Kode Barang],TBL_STOK5[[#This Row],[Kode Material]],[1]!Table13[Jumlah])</f>
        <v>#REF!</v>
      </c>
      <c r="H687" s="66" t="e">
        <f>SUMIF([1]!Table134[Kode Barang],TBL_STOK5[[#This Row],[Kode Material]],[1]!Table134[Jumlah])</f>
        <v>#REF!</v>
      </c>
      <c r="I687" s="65" t="e">
        <f>TBL_STOK5[[#This Row],[Stok Alat Awal]]+TBL_STOK5[[#This Row],[Alat In]]-TBL_STOK5[[#This Row],[Alat Out]]</f>
        <v>#REF!</v>
      </c>
      <c r="J687" s="73" t="s">
        <v>174</v>
      </c>
      <c r="K687" s="86"/>
    </row>
    <row r="688" spans="1:11" ht="9" hidden="1" customHeight="1">
      <c r="A688" s="63" t="s">
        <v>1409</v>
      </c>
      <c r="B688" s="63" t="s">
        <v>143</v>
      </c>
      <c r="C688" s="64" t="s">
        <v>1457</v>
      </c>
      <c r="D688" s="64" t="s">
        <v>1458</v>
      </c>
      <c r="E688" s="113" t="s">
        <v>148</v>
      </c>
      <c r="F688" s="65"/>
      <c r="G688" s="72" t="e">
        <f>SUMIF([1]!Table13[Kode Barang],TBL_STOK5[[#This Row],[Kode Material]],[1]!Table13[Jumlah])</f>
        <v>#REF!</v>
      </c>
      <c r="H688" s="72" t="e">
        <f>SUMIF([1]!Table134[Kode Barang],TBL_STOK5[[#This Row],[Kode Material]],[1]!Table134[Jumlah])</f>
        <v>#REF!</v>
      </c>
      <c r="I688" s="65" t="e">
        <f>TBL_STOK5[[#This Row],[Stok Alat Awal]]+TBL_STOK5[[#This Row],[Alat In]]-TBL_STOK5[[#This Row],[Alat Out]]</f>
        <v>#REF!</v>
      </c>
      <c r="J688" s="79" t="s">
        <v>212</v>
      </c>
      <c r="K688" s="70"/>
    </row>
    <row r="689" spans="1:11" ht="9" hidden="1" customHeight="1">
      <c r="A689" s="63" t="s">
        <v>1409</v>
      </c>
      <c r="B689" s="63" t="s">
        <v>143</v>
      </c>
      <c r="C689" s="64" t="s">
        <v>1459</v>
      </c>
      <c r="D689" s="64" t="s">
        <v>1460</v>
      </c>
      <c r="E689" s="113" t="s">
        <v>148</v>
      </c>
      <c r="F689" s="65"/>
      <c r="G689" s="72" t="e">
        <f>SUMIF([1]!Table13[Kode Barang],TBL_STOK5[[#This Row],[Kode Material]],[1]!Table13[Jumlah])</f>
        <v>#REF!</v>
      </c>
      <c r="H689" s="72" t="e">
        <f>SUMIF([1]!Table134[Kode Barang],TBL_STOK5[[#This Row],[Kode Material]],[1]!Table134[Jumlah])</f>
        <v>#REF!</v>
      </c>
      <c r="I689" s="65" t="e">
        <f>TBL_STOK5[[#This Row],[Stok Alat Awal]]+TBL_STOK5[[#This Row],[Alat In]]-TBL_STOK5[[#This Row],[Alat Out]]</f>
        <v>#REF!</v>
      </c>
      <c r="J689" s="79" t="s">
        <v>212</v>
      </c>
      <c r="K689" s="70"/>
    </row>
    <row r="690" spans="1:11" ht="9" hidden="1" customHeight="1">
      <c r="A690" s="63" t="s">
        <v>1409</v>
      </c>
      <c r="B690" s="63" t="s">
        <v>143</v>
      </c>
      <c r="C690" s="64" t="s">
        <v>1461</v>
      </c>
      <c r="D690" s="64" t="s">
        <v>1462</v>
      </c>
      <c r="E690" s="113" t="s">
        <v>148</v>
      </c>
      <c r="F690" s="65"/>
      <c r="G690" s="66" t="e">
        <f>SUMIF([1]!Table13[Kode Barang],TBL_STOK5[[#This Row],[Kode Material]],[1]!Table13[Jumlah])</f>
        <v>#REF!</v>
      </c>
      <c r="H690" s="66" t="e">
        <f>SUMIF([1]!Table134[Kode Barang],TBL_STOK5[[#This Row],[Kode Material]],[1]!Table134[Jumlah])</f>
        <v>#REF!</v>
      </c>
      <c r="I690" s="65" t="e">
        <f>TBL_STOK5[[#This Row],[Stok Alat Awal]]+TBL_STOK5[[#This Row],[Alat In]]-TBL_STOK5[[#This Row],[Alat Out]]</f>
        <v>#REF!</v>
      </c>
      <c r="J690" s="79" t="s">
        <v>212</v>
      </c>
      <c r="K690" s="70"/>
    </row>
    <row r="691" spans="1:11" ht="9" hidden="1" customHeight="1">
      <c r="A691" s="63" t="s">
        <v>1409</v>
      </c>
      <c r="B691" s="63" t="s">
        <v>143</v>
      </c>
      <c r="C691" s="64" t="s">
        <v>1463</v>
      </c>
      <c r="D691" s="64" t="s">
        <v>1463</v>
      </c>
      <c r="E691" s="113" t="s">
        <v>148</v>
      </c>
      <c r="F691" s="65"/>
      <c r="G691" s="66" t="e">
        <f>SUMIF([1]!Table13[Kode Barang],TBL_STOK5[[#This Row],[Kode Material]],[1]!Table13[Jumlah])</f>
        <v>#REF!</v>
      </c>
      <c r="H691" s="66" t="e">
        <f>SUMIF([1]!Table134[Kode Barang],TBL_STOK5[[#This Row],[Kode Material]],[1]!Table134[Jumlah])</f>
        <v>#REF!</v>
      </c>
      <c r="I691" s="65" t="e">
        <f>TBL_STOK5[[#This Row],[Stok Alat Awal]]+TBL_STOK5[[#This Row],[Alat In]]-TBL_STOK5[[#This Row],[Alat Out]]</f>
        <v>#REF!</v>
      </c>
      <c r="J691" s="79" t="s">
        <v>212</v>
      </c>
      <c r="K691" s="70"/>
    </row>
    <row r="692" spans="1:11" ht="9" hidden="1" customHeight="1">
      <c r="A692" s="63"/>
      <c r="B692" s="63"/>
      <c r="C692" s="64"/>
      <c r="D692" s="64"/>
      <c r="E692" s="76"/>
      <c r="F692" s="65"/>
      <c r="G692" s="66" t="e">
        <f>SUMIF([1]!Table13[Kode Barang],TBL_STOK5[[#This Row],[Kode Material]],[1]!Table13[Jumlah])</f>
        <v>#REF!</v>
      </c>
      <c r="H692" s="66" t="e">
        <f>SUMIF([1]!Table134[Kode Barang],TBL_STOK5[[#This Row],[Kode Material]],[1]!Table134[Jumlah])</f>
        <v>#REF!</v>
      </c>
      <c r="I692" s="65" t="e">
        <f>TBL_STOK5[[#This Row],[Stok Alat Awal]]+TBL_STOK5[[#This Row],[Alat In]]-TBL_STOK5[[#This Row],[Alat Out]]</f>
        <v>#REF!</v>
      </c>
      <c r="J692" s="79"/>
      <c r="K692" s="70"/>
    </row>
    <row r="693" spans="1:11" ht="9" hidden="1" customHeight="1">
      <c r="A693" s="80"/>
      <c r="B693" s="80"/>
      <c r="C693" s="81"/>
      <c r="D693" s="82"/>
      <c r="E693" s="83"/>
      <c r="F693" s="84"/>
      <c r="G693" s="84" t="e">
        <f>SUMIF([1]!Table13[Kode Barang],TBL_STOK5[[#This Row],[Kode Material]],[1]!Table13[Jumlah])</f>
        <v>#REF!</v>
      </c>
      <c r="H693" s="84" t="e">
        <f>SUMIF([1]!Table134[Kode Barang],TBL_STOK5[[#This Row],[Kode Material]],[1]!Table134[Jumlah])</f>
        <v>#REF!</v>
      </c>
      <c r="I693" s="84" t="e">
        <f>TBL_STOK5[[#This Row],[Stok Alat Awal]]+TBL_STOK5[[#This Row],[Alat In]]-TBL_STOK5[[#This Row],[Alat Out]]</f>
        <v>#REF!</v>
      </c>
      <c r="J693" s="85"/>
      <c r="K693" s="86"/>
    </row>
    <row r="694" spans="1:11" ht="9" hidden="1" customHeight="1">
      <c r="A694" s="80"/>
      <c r="B694" s="80"/>
      <c r="C694" s="81"/>
      <c r="D694" s="82"/>
      <c r="E694" s="83"/>
      <c r="F694" s="84"/>
      <c r="G694" s="84" t="e">
        <f>SUMIF([1]!Table13[Kode Barang],TBL_STOK5[[#This Row],[Kode Material]],[1]!Table13[Jumlah])</f>
        <v>#REF!</v>
      </c>
      <c r="H694" s="84" t="e">
        <f>SUMIF([1]!Table134[Kode Barang],TBL_STOK5[[#This Row],[Kode Material]],[1]!Table134[Jumlah])</f>
        <v>#REF!</v>
      </c>
      <c r="I694" s="84" t="e">
        <f>TBL_STOK5[[#This Row],[Stok Alat Awal]]+TBL_STOK5[[#This Row],[Alat In]]-TBL_STOK5[[#This Row],[Alat Out]]</f>
        <v>#REF!</v>
      </c>
      <c r="J694" s="85"/>
      <c r="K694" s="86"/>
    </row>
    <row r="695" spans="1:11" ht="9" hidden="1" customHeight="1">
      <c r="A695" s="63"/>
      <c r="B695" s="63"/>
      <c r="C695" s="64"/>
      <c r="D695" s="64"/>
      <c r="E695" s="76"/>
      <c r="F695" s="65"/>
      <c r="G695" s="66" t="e">
        <f>SUMIF([1]!Table13[Kode Barang],TBL_STOK5[[#This Row],[Kode Material]],[1]!Table13[Jumlah])</f>
        <v>#REF!</v>
      </c>
      <c r="H695" s="66" t="e">
        <f>SUMIF([1]!Table134[Kode Barang],TBL_STOK5[[#This Row],[Kode Material]],[1]!Table134[Jumlah])</f>
        <v>#REF!</v>
      </c>
      <c r="I695" s="65" t="e">
        <f>TBL_STOK5[[#This Row],[Stok Alat Awal]]+TBL_STOK5[[#This Row],[Alat In]]-TBL_STOK5[[#This Row],[Alat Out]]</f>
        <v>#REF!</v>
      </c>
      <c r="J695" s="79"/>
      <c r="K695" s="70"/>
    </row>
    <row r="696" spans="1:11" ht="9" hidden="1" customHeight="1">
      <c r="A696" s="63" t="s">
        <v>1464</v>
      </c>
      <c r="B696" s="63" t="s">
        <v>143</v>
      </c>
      <c r="C696" s="64" t="s">
        <v>1465</v>
      </c>
      <c r="D696" s="64" t="s">
        <v>1466</v>
      </c>
      <c r="E696" s="113" t="s">
        <v>148</v>
      </c>
      <c r="F696" s="65"/>
      <c r="G696" s="72" t="e">
        <f>SUMIF([1]!Table13[Kode Barang],TBL_STOK5[[#This Row],[Kode Material]],[1]!Table13[Jumlah])</f>
        <v>#REF!</v>
      </c>
      <c r="H696" s="72" t="e">
        <f>SUMIF([1]!Table134[Kode Barang],TBL_STOK5[[#This Row],[Kode Material]],[1]!Table134[Jumlah])</f>
        <v>#REF!</v>
      </c>
      <c r="I696" s="65" t="e">
        <f>TBL_STOK5[[#This Row],[Stok Alat Awal]]+TBL_STOK5[[#This Row],[Alat In]]-TBL_STOK5[[#This Row],[Alat Out]]</f>
        <v>#REF!</v>
      </c>
      <c r="J696" s="73" t="s">
        <v>174</v>
      </c>
      <c r="K696" s="70"/>
    </row>
    <row r="697" spans="1:11" ht="9" hidden="1" customHeight="1">
      <c r="A697" s="63" t="s">
        <v>1464</v>
      </c>
      <c r="B697" s="63" t="s">
        <v>143</v>
      </c>
      <c r="C697" s="64" t="s">
        <v>1467</v>
      </c>
      <c r="D697" s="64" t="s">
        <v>1468</v>
      </c>
      <c r="E697" s="113" t="s">
        <v>148</v>
      </c>
      <c r="F697" s="65"/>
      <c r="G697" s="72" t="e">
        <f>SUMIF([1]!Table13[Kode Barang],TBL_STOK5[[#This Row],[Kode Material]],[1]!Table13[Jumlah])</f>
        <v>#REF!</v>
      </c>
      <c r="H697" s="72" t="e">
        <f>SUMIF([1]!Table134[Kode Barang],TBL_STOK5[[#This Row],[Kode Material]],[1]!Table134[Jumlah])</f>
        <v>#REF!</v>
      </c>
      <c r="I697" s="65" t="e">
        <f>TBL_STOK5[[#This Row],[Stok Alat Awal]]+TBL_STOK5[[#This Row],[Alat In]]-TBL_STOK5[[#This Row],[Alat Out]]</f>
        <v>#REF!</v>
      </c>
      <c r="J697" s="73" t="s">
        <v>174</v>
      </c>
      <c r="K697" s="70"/>
    </row>
    <row r="698" spans="1:11" ht="9" hidden="1" customHeight="1">
      <c r="A698" s="63" t="s">
        <v>1464</v>
      </c>
      <c r="B698" s="63" t="s">
        <v>143</v>
      </c>
      <c r="C698" s="64" t="s">
        <v>1469</v>
      </c>
      <c r="D698" s="64" t="s">
        <v>1470</v>
      </c>
      <c r="E698" s="113" t="s">
        <v>148</v>
      </c>
      <c r="F698" s="65"/>
      <c r="G698" s="72" t="e">
        <f>SUMIF([1]!Table13[Kode Barang],TBL_STOK5[[#This Row],[Kode Material]],[1]!Table13[Jumlah])</f>
        <v>#REF!</v>
      </c>
      <c r="H698" s="72" t="e">
        <f>SUMIF([1]!Table134[Kode Barang],TBL_STOK5[[#This Row],[Kode Material]],[1]!Table134[Jumlah])</f>
        <v>#REF!</v>
      </c>
      <c r="I698" s="65" t="e">
        <f>TBL_STOK5[[#This Row],[Stok Alat Awal]]+TBL_STOK5[[#This Row],[Alat In]]-TBL_STOK5[[#This Row],[Alat Out]]</f>
        <v>#REF!</v>
      </c>
      <c r="J698" s="73" t="s">
        <v>212</v>
      </c>
      <c r="K698" s="70"/>
    </row>
    <row r="699" spans="1:11" ht="9" hidden="1" customHeight="1">
      <c r="A699" s="63" t="s">
        <v>1464</v>
      </c>
      <c r="B699" s="63" t="s">
        <v>143</v>
      </c>
      <c r="C699" s="64" t="s">
        <v>1471</v>
      </c>
      <c r="D699" s="64" t="s">
        <v>1472</v>
      </c>
      <c r="E699" s="113" t="s">
        <v>148</v>
      </c>
      <c r="F699" s="65"/>
      <c r="G699" s="72" t="e">
        <f>SUMIF([1]!Table13[Kode Barang],TBL_STOK5[[#This Row],[Kode Material]],[1]!Table13[Jumlah])</f>
        <v>#REF!</v>
      </c>
      <c r="H699" s="72" t="e">
        <f>SUMIF([1]!Table134[Kode Barang],TBL_STOK5[[#This Row],[Kode Material]],[1]!Table134[Jumlah])</f>
        <v>#REF!</v>
      </c>
      <c r="I699" s="65" t="e">
        <f>TBL_STOK5[[#This Row],[Stok Alat Awal]]+TBL_STOK5[[#This Row],[Alat In]]-TBL_STOK5[[#This Row],[Alat Out]]</f>
        <v>#REF!</v>
      </c>
      <c r="J699" s="73" t="s">
        <v>174</v>
      </c>
      <c r="K699" s="70"/>
    </row>
    <row r="700" spans="1:11" ht="9" hidden="1" customHeight="1">
      <c r="A700" s="63" t="s">
        <v>1464</v>
      </c>
      <c r="B700" s="63" t="s">
        <v>143</v>
      </c>
      <c r="C700" s="64" t="s">
        <v>1473</v>
      </c>
      <c r="D700" s="64" t="s">
        <v>1474</v>
      </c>
      <c r="E700" s="113" t="s">
        <v>148</v>
      </c>
      <c r="F700" s="65"/>
      <c r="G700" s="66" t="e">
        <f>SUMIF([1]!Table13[Kode Barang],TBL_STOK5[[#This Row],[Kode Material]],[1]!Table13[Jumlah])</f>
        <v>#REF!</v>
      </c>
      <c r="H700" s="66" t="e">
        <f>SUMIF([1]!Table134[Kode Barang],TBL_STOK5[[#This Row],[Kode Material]],[1]!Table134[Jumlah])</f>
        <v>#REF!</v>
      </c>
      <c r="I700" s="65" t="e">
        <f>TBL_STOK5[[#This Row],[Stok Alat Awal]]+TBL_STOK5[[#This Row],[Alat In]]-TBL_STOK5[[#This Row],[Alat Out]]</f>
        <v>#REF!</v>
      </c>
      <c r="J700" s="79" t="s">
        <v>212</v>
      </c>
      <c r="K700" s="70"/>
    </row>
    <row r="701" spans="1:11" ht="9" hidden="1" customHeight="1">
      <c r="A701" s="63" t="s">
        <v>1464</v>
      </c>
      <c r="B701" s="63" t="s">
        <v>143</v>
      </c>
      <c r="C701" s="64" t="s">
        <v>1475</v>
      </c>
      <c r="D701" s="64" t="s">
        <v>1476</v>
      </c>
      <c r="E701" s="113" t="s">
        <v>459</v>
      </c>
      <c r="F701" s="65"/>
      <c r="G701" s="72" t="e">
        <f>SUMIF([1]!Table13[Kode Barang],TBL_STOK5[[#This Row],[Kode Material]],[1]!Table13[Jumlah])</f>
        <v>#REF!</v>
      </c>
      <c r="H701" s="72" t="e">
        <f>SUMIF([1]!Table134[Kode Barang],TBL_STOK5[[#This Row],[Kode Material]],[1]!Table134[Jumlah])</f>
        <v>#REF!</v>
      </c>
      <c r="I701" s="65" t="e">
        <f>TBL_STOK5[[#This Row],[Stok Alat Awal]]+TBL_STOK5[[#This Row],[Alat In]]-TBL_STOK5[[#This Row],[Alat Out]]</f>
        <v>#REF!</v>
      </c>
      <c r="J701" s="73" t="s">
        <v>212</v>
      </c>
      <c r="K701" s="70"/>
    </row>
    <row r="702" spans="1:11" ht="9" hidden="1" customHeight="1">
      <c r="A702" s="63" t="s">
        <v>1464</v>
      </c>
      <c r="B702" s="63" t="s">
        <v>143</v>
      </c>
      <c r="C702" s="64" t="s">
        <v>1477</v>
      </c>
      <c r="D702" s="64" t="s">
        <v>1478</v>
      </c>
      <c r="E702" s="113" t="s">
        <v>148</v>
      </c>
      <c r="F702" s="65"/>
      <c r="G702" s="72" t="e">
        <f>SUMIF([1]!Table13[Kode Barang],TBL_STOK5[[#This Row],[Kode Material]],[1]!Table13[Jumlah])</f>
        <v>#REF!</v>
      </c>
      <c r="H702" s="72" t="e">
        <f>SUMIF([1]!Table134[Kode Barang],TBL_STOK5[[#This Row],[Kode Material]],[1]!Table134[Jumlah])</f>
        <v>#REF!</v>
      </c>
      <c r="I702" s="65" t="e">
        <f>TBL_STOK5[[#This Row],[Stok Alat Awal]]+TBL_STOK5[[#This Row],[Alat In]]-TBL_STOK5[[#This Row],[Alat Out]]</f>
        <v>#REF!</v>
      </c>
      <c r="J702" s="73" t="s">
        <v>1479</v>
      </c>
      <c r="K702" s="70"/>
    </row>
    <row r="703" spans="1:11" ht="9" hidden="1" customHeight="1">
      <c r="A703" s="63" t="s">
        <v>1464</v>
      </c>
      <c r="B703" s="63" t="s">
        <v>143</v>
      </c>
      <c r="C703" s="64" t="s">
        <v>1480</v>
      </c>
      <c r="D703" s="64" t="s">
        <v>1481</v>
      </c>
      <c r="E703" s="113" t="s">
        <v>252</v>
      </c>
      <c r="F703" s="65"/>
      <c r="G703" s="72" t="e">
        <f>SUMIF([1]!Table13[Kode Barang],TBL_STOK5[[#This Row],[Kode Material]],[1]!Table13[Jumlah])</f>
        <v>#REF!</v>
      </c>
      <c r="H703" s="72" t="e">
        <f>SUMIF([1]!Table134[Kode Barang],TBL_STOK5[[#This Row],[Kode Material]],[1]!Table134[Jumlah])</f>
        <v>#REF!</v>
      </c>
      <c r="I703" s="65" t="e">
        <f>TBL_STOK5[[#This Row],[Stok Alat Awal]]+TBL_STOK5[[#This Row],[Alat In]]-TBL_STOK5[[#This Row],[Alat Out]]</f>
        <v>#REF!</v>
      </c>
      <c r="J703" s="73" t="s">
        <v>171</v>
      </c>
      <c r="K703" s="70"/>
    </row>
    <row r="704" spans="1:11" ht="9" hidden="1" customHeight="1">
      <c r="A704" s="63" t="s">
        <v>1464</v>
      </c>
      <c r="B704" s="63" t="s">
        <v>143</v>
      </c>
      <c r="C704" s="64" t="s">
        <v>1482</v>
      </c>
      <c r="D704" s="64" t="s">
        <v>1483</v>
      </c>
      <c r="E704" s="113" t="s">
        <v>148</v>
      </c>
      <c r="F704" s="65"/>
      <c r="G704" s="72" t="e">
        <f>SUMIF([1]!Table13[Kode Barang],TBL_STOK5[[#This Row],[Kode Material]],[1]!Table13[Jumlah])</f>
        <v>#REF!</v>
      </c>
      <c r="H704" s="72" t="e">
        <f>SUMIF([1]!Table134[Kode Barang],TBL_STOK5[[#This Row],[Kode Material]],[1]!Table134[Jumlah])</f>
        <v>#REF!</v>
      </c>
      <c r="I704" s="65" t="e">
        <f>TBL_STOK5[[#This Row],[Stok Alat Awal]]+TBL_STOK5[[#This Row],[Alat In]]-TBL_STOK5[[#This Row],[Alat Out]]</f>
        <v>#REF!</v>
      </c>
      <c r="J704" s="73" t="s">
        <v>1484</v>
      </c>
      <c r="K704" s="70"/>
    </row>
    <row r="705" spans="1:11" ht="9" hidden="1" customHeight="1">
      <c r="A705" s="63" t="s">
        <v>1464</v>
      </c>
      <c r="B705" s="63" t="s">
        <v>143</v>
      </c>
      <c r="C705" s="64" t="s">
        <v>1485</v>
      </c>
      <c r="D705" s="64" t="s">
        <v>1486</v>
      </c>
      <c r="E705" s="113" t="s">
        <v>148</v>
      </c>
      <c r="F705" s="65"/>
      <c r="G705" s="72" t="e">
        <f>SUMIF([1]!Table13[Kode Barang],TBL_STOK5[[#This Row],[Kode Material]],[1]!Table13[Jumlah])</f>
        <v>#REF!</v>
      </c>
      <c r="H705" s="72" t="e">
        <f>SUMIF([1]!Table134[Kode Barang],TBL_STOK5[[#This Row],[Kode Material]],[1]!Table134[Jumlah])</f>
        <v>#REF!</v>
      </c>
      <c r="I705" s="65" t="e">
        <f>TBL_STOK5[[#This Row],[Stok Alat Awal]]+TBL_STOK5[[#This Row],[Alat In]]-TBL_STOK5[[#This Row],[Alat Out]]</f>
        <v>#REF!</v>
      </c>
      <c r="J705" s="73" t="s">
        <v>171</v>
      </c>
      <c r="K705" s="70"/>
    </row>
    <row r="706" spans="1:11" ht="9" hidden="1" customHeight="1">
      <c r="A706" s="63" t="s">
        <v>1464</v>
      </c>
      <c r="B706" s="63" t="s">
        <v>143</v>
      </c>
      <c r="C706" s="64" t="s">
        <v>1487</v>
      </c>
      <c r="D706" s="64" t="s">
        <v>1488</v>
      </c>
      <c r="E706" s="113" t="s">
        <v>148</v>
      </c>
      <c r="F706" s="65"/>
      <c r="G706" s="72" t="e">
        <f>SUMIF([1]!Table13[Kode Barang],TBL_STOK5[[#This Row],[Kode Material]],[1]!Table13[Jumlah])</f>
        <v>#REF!</v>
      </c>
      <c r="H706" s="72" t="e">
        <f>SUMIF([1]!Table134[Kode Barang],TBL_STOK5[[#This Row],[Kode Material]],[1]!Table134[Jumlah])</f>
        <v>#REF!</v>
      </c>
      <c r="I706" s="65" t="e">
        <f>TBL_STOK5[[#This Row],[Stok Alat Awal]]+TBL_STOK5[[#This Row],[Alat In]]-TBL_STOK5[[#This Row],[Alat Out]]</f>
        <v>#REF!</v>
      </c>
      <c r="J706" s="73" t="s">
        <v>171</v>
      </c>
      <c r="K706" s="70"/>
    </row>
    <row r="707" spans="1:11" ht="9" hidden="1" customHeight="1">
      <c r="A707" s="63" t="s">
        <v>1464</v>
      </c>
      <c r="B707" s="63" t="s">
        <v>143</v>
      </c>
      <c r="C707" s="64" t="s">
        <v>1489</v>
      </c>
      <c r="D707" s="64" t="s">
        <v>1490</v>
      </c>
      <c r="E707" s="113" t="s">
        <v>148</v>
      </c>
      <c r="F707" s="65"/>
      <c r="G707" s="72" t="e">
        <f>SUMIF([1]!Table13[Kode Barang],TBL_STOK5[[#This Row],[Kode Material]],[1]!Table13[Jumlah])</f>
        <v>#REF!</v>
      </c>
      <c r="H707" s="72" t="e">
        <f>SUMIF([1]!Table134[Kode Barang],TBL_STOK5[[#This Row],[Kode Material]],[1]!Table134[Jumlah])</f>
        <v>#REF!</v>
      </c>
      <c r="I707" s="65" t="e">
        <f>TBL_STOK5[[#This Row],[Stok Alat Awal]]+TBL_STOK5[[#This Row],[Alat In]]-TBL_STOK5[[#This Row],[Alat Out]]</f>
        <v>#REF!</v>
      </c>
      <c r="J707" s="73" t="s">
        <v>171</v>
      </c>
      <c r="K707" s="70"/>
    </row>
    <row r="708" spans="1:11" ht="9" hidden="1" customHeight="1">
      <c r="A708" s="63" t="s">
        <v>1464</v>
      </c>
      <c r="B708" s="63" t="s">
        <v>143</v>
      </c>
      <c r="C708" s="64" t="s">
        <v>1491</v>
      </c>
      <c r="D708" s="64" t="s">
        <v>1492</v>
      </c>
      <c r="E708" s="113" t="s">
        <v>148</v>
      </c>
      <c r="F708" s="65"/>
      <c r="G708" s="72" t="e">
        <f>SUMIF([1]!Table13[Kode Barang],TBL_STOK5[[#This Row],[Kode Material]],[1]!Table13[Jumlah])</f>
        <v>#REF!</v>
      </c>
      <c r="H708" s="72" t="e">
        <f>SUMIF([1]!Table134[Kode Barang],TBL_STOK5[[#This Row],[Kode Material]],[1]!Table134[Jumlah])</f>
        <v>#REF!</v>
      </c>
      <c r="I708" s="65" t="e">
        <f>TBL_STOK5[[#This Row],[Stok Alat Awal]]+TBL_STOK5[[#This Row],[Alat In]]-TBL_STOK5[[#This Row],[Alat Out]]</f>
        <v>#REF!</v>
      </c>
      <c r="J708" s="73" t="s">
        <v>171</v>
      </c>
      <c r="K708" s="70"/>
    </row>
    <row r="709" spans="1:11" ht="9" hidden="1" customHeight="1">
      <c r="A709" s="63" t="s">
        <v>1464</v>
      </c>
      <c r="B709" s="63" t="s">
        <v>143</v>
      </c>
      <c r="C709" s="64" t="s">
        <v>1493</v>
      </c>
      <c r="D709" s="64" t="s">
        <v>1494</v>
      </c>
      <c r="E709" s="113" t="s">
        <v>148</v>
      </c>
      <c r="F709" s="65"/>
      <c r="G709" s="72" t="e">
        <f>SUMIF([1]!Table13[Kode Barang],TBL_STOK5[[#This Row],[Kode Material]],[1]!Table13[Jumlah])</f>
        <v>#REF!</v>
      </c>
      <c r="H709" s="72" t="e">
        <f>SUMIF([1]!Table134[Kode Barang],TBL_STOK5[[#This Row],[Kode Material]],[1]!Table134[Jumlah])</f>
        <v>#REF!</v>
      </c>
      <c r="I709" s="65" t="e">
        <f>TBL_STOK5[[#This Row],[Stok Alat Awal]]+TBL_STOK5[[#This Row],[Alat In]]-TBL_STOK5[[#This Row],[Alat Out]]</f>
        <v>#REF!</v>
      </c>
      <c r="J709" s="73" t="s">
        <v>171</v>
      </c>
      <c r="K709" s="70"/>
    </row>
    <row r="710" spans="1:11" ht="9" hidden="1" customHeight="1">
      <c r="A710" s="63" t="s">
        <v>1464</v>
      </c>
      <c r="B710" s="63" t="s">
        <v>143</v>
      </c>
      <c r="C710" s="64" t="s">
        <v>1495</v>
      </c>
      <c r="D710" s="64" t="s">
        <v>1496</v>
      </c>
      <c r="E710" s="113" t="s">
        <v>148</v>
      </c>
      <c r="F710" s="65"/>
      <c r="G710" s="72" t="e">
        <f>SUMIF([1]!Table13[Kode Barang],TBL_STOK5[[#This Row],[Kode Material]],[1]!Table13[Jumlah])</f>
        <v>#REF!</v>
      </c>
      <c r="H710" s="72" t="e">
        <f>SUMIF([1]!Table134[Kode Barang],TBL_STOK5[[#This Row],[Kode Material]],[1]!Table134[Jumlah])</f>
        <v>#REF!</v>
      </c>
      <c r="I710" s="65" t="e">
        <f>TBL_STOK5[[#This Row],[Stok Alat Awal]]+TBL_STOK5[[#This Row],[Alat In]]-TBL_STOK5[[#This Row],[Alat Out]]</f>
        <v>#REF!</v>
      </c>
      <c r="J710" s="73"/>
      <c r="K710" s="86"/>
    </row>
    <row r="711" spans="1:11" ht="9" hidden="1" customHeight="1">
      <c r="A711" s="63" t="s">
        <v>1464</v>
      </c>
      <c r="B711" s="63" t="s">
        <v>143</v>
      </c>
      <c r="C711" s="64" t="s">
        <v>1497</v>
      </c>
      <c r="D711" s="64" t="s">
        <v>1498</v>
      </c>
      <c r="E711" s="113" t="s">
        <v>148</v>
      </c>
      <c r="F711" s="65"/>
      <c r="G711" s="72" t="e">
        <f>SUMIF([1]!Table13[Kode Barang],TBL_STOK5[[#This Row],[Kode Material]],[1]!Table13[Jumlah])</f>
        <v>#REF!</v>
      </c>
      <c r="H711" s="72" t="e">
        <f>SUMIF([1]!Table134[Kode Barang],TBL_STOK5[[#This Row],[Kode Material]],[1]!Table134[Jumlah])</f>
        <v>#REF!</v>
      </c>
      <c r="I711" s="65" t="e">
        <f>TBL_STOK5[[#This Row],[Stok Alat Awal]]+TBL_STOK5[[#This Row],[Alat In]]-TBL_STOK5[[#This Row],[Alat Out]]</f>
        <v>#REF!</v>
      </c>
      <c r="J711" s="73"/>
      <c r="K711" s="86"/>
    </row>
    <row r="712" spans="1:11" ht="9" hidden="1" customHeight="1">
      <c r="A712" s="63" t="s">
        <v>1464</v>
      </c>
      <c r="B712" s="63" t="s">
        <v>143</v>
      </c>
      <c r="C712" s="64" t="s">
        <v>1499</v>
      </c>
      <c r="D712" s="64" t="s">
        <v>1500</v>
      </c>
      <c r="E712" s="113" t="s">
        <v>148</v>
      </c>
      <c r="F712" s="65"/>
      <c r="G712" s="72" t="e">
        <f>SUMIF([1]!Table13[Kode Barang],TBL_STOK5[[#This Row],[Kode Material]],[1]!Table13[Jumlah])</f>
        <v>#REF!</v>
      </c>
      <c r="H712" s="72" t="e">
        <f>SUMIF([1]!Table134[Kode Barang],TBL_STOK5[[#This Row],[Kode Material]],[1]!Table134[Jumlah])</f>
        <v>#REF!</v>
      </c>
      <c r="I712" s="65" t="e">
        <f>TBL_STOK5[[#This Row],[Stok Alat Awal]]+TBL_STOK5[[#This Row],[Alat In]]-TBL_STOK5[[#This Row],[Alat Out]]</f>
        <v>#REF!</v>
      </c>
      <c r="J712" s="73" t="s">
        <v>171</v>
      </c>
      <c r="K712" s="70"/>
    </row>
    <row r="713" spans="1:11" ht="9" hidden="1" customHeight="1">
      <c r="A713" s="63" t="s">
        <v>1464</v>
      </c>
      <c r="B713" s="63" t="s">
        <v>143</v>
      </c>
      <c r="C713" s="64" t="s">
        <v>1501</v>
      </c>
      <c r="D713" s="64" t="s">
        <v>1502</v>
      </c>
      <c r="E713" s="113" t="s">
        <v>148</v>
      </c>
      <c r="F713" s="65"/>
      <c r="G713" s="72" t="e">
        <f>SUMIF([1]!Table13[Kode Barang],TBL_STOK5[[#This Row],[Kode Material]],[1]!Table13[Jumlah])</f>
        <v>#REF!</v>
      </c>
      <c r="H713" s="72" t="e">
        <f>SUMIF([1]!Table134[Kode Barang],TBL_STOK5[[#This Row],[Kode Material]],[1]!Table134[Jumlah])</f>
        <v>#REF!</v>
      </c>
      <c r="I713" s="65" t="e">
        <f>TBL_STOK5[[#This Row],[Stok Alat Awal]]+TBL_STOK5[[#This Row],[Alat In]]-TBL_STOK5[[#This Row],[Alat Out]]</f>
        <v>#REF!</v>
      </c>
      <c r="J713" s="73"/>
      <c r="K713" s="86"/>
    </row>
    <row r="714" spans="1:11" ht="9" hidden="1" customHeight="1">
      <c r="A714" s="63" t="s">
        <v>1464</v>
      </c>
      <c r="B714" s="63" t="s">
        <v>143</v>
      </c>
      <c r="C714" s="64" t="s">
        <v>1503</v>
      </c>
      <c r="D714" s="64" t="s">
        <v>1504</v>
      </c>
      <c r="E714" s="113" t="s">
        <v>148</v>
      </c>
      <c r="F714" s="65"/>
      <c r="G714" s="66" t="e">
        <f>SUMIF([1]!Table13[Kode Barang],TBL_STOK5[[#This Row],[Kode Material]],[1]!Table13[Jumlah])</f>
        <v>#REF!</v>
      </c>
      <c r="H714" s="66" t="e">
        <f>SUMIF([1]!Table134[Kode Barang],TBL_STOK5[[#This Row],[Kode Material]],[1]!Table134[Jumlah])</f>
        <v>#REF!</v>
      </c>
      <c r="I714" s="65" t="e">
        <f>TBL_STOK5[[#This Row],[Stok Alat Awal]]+TBL_STOK5[[#This Row],[Alat In]]-TBL_STOK5[[#This Row],[Alat Out]]</f>
        <v>#REF!</v>
      </c>
      <c r="J714" s="79" t="s">
        <v>212</v>
      </c>
      <c r="K714" s="70"/>
    </row>
    <row r="715" spans="1:11" ht="9" hidden="1" customHeight="1">
      <c r="A715" s="63" t="s">
        <v>1464</v>
      </c>
      <c r="B715" s="63" t="s">
        <v>143</v>
      </c>
      <c r="C715" s="64" t="s">
        <v>1505</v>
      </c>
      <c r="D715" s="64" t="s">
        <v>1506</v>
      </c>
      <c r="E715" s="113" t="s">
        <v>148</v>
      </c>
      <c r="F715" s="65"/>
      <c r="G715" s="66" t="e">
        <f>SUMIF([1]!Table13[Kode Barang],TBL_STOK5[[#This Row],[Kode Material]],[1]!Table13[Jumlah])</f>
        <v>#REF!</v>
      </c>
      <c r="H715" s="66" t="e">
        <f>SUMIF([1]!Table134[Kode Barang],TBL_STOK5[[#This Row],[Kode Material]],[1]!Table134[Jumlah])</f>
        <v>#REF!</v>
      </c>
      <c r="I715" s="65" t="e">
        <f>TBL_STOK5[[#This Row],[Stok Alat Awal]]+TBL_STOK5[[#This Row],[Alat In]]-TBL_STOK5[[#This Row],[Alat Out]]</f>
        <v>#REF!</v>
      </c>
      <c r="J715" s="79" t="s">
        <v>212</v>
      </c>
      <c r="K715" s="70"/>
    </row>
    <row r="716" spans="1:11" ht="35.1" customHeight="1">
      <c r="A716" s="63" t="s">
        <v>1342</v>
      </c>
      <c r="B716" s="63" t="s">
        <v>298</v>
      </c>
      <c r="C716" s="64" t="s">
        <v>1368</v>
      </c>
      <c r="D716" s="64" t="s">
        <v>1369</v>
      </c>
      <c r="E716" s="113" t="s">
        <v>148</v>
      </c>
      <c r="F716" s="65"/>
      <c r="G716" s="66" t="e">
        <f>SUMIF([1]!Table13[Kode Barang],TBL_STOK5[[#This Row],[Kode Material]],[1]!Table13[Jumlah])</f>
        <v>#REF!</v>
      </c>
      <c r="H716" s="66" t="e">
        <f>SUMIF([1]!Table134[Kode Barang],TBL_STOK5[[#This Row],[Kode Material]],[1]!Table134[Jumlah])</f>
        <v>#REF!</v>
      </c>
      <c r="I716" s="65" t="e">
        <f>TBL_STOK5[[#This Row],[Stok Alat Awal]]+TBL_STOK5[[#This Row],[Alat In]]-TBL_STOK5[[#This Row],[Alat Out]]</f>
        <v>#REF!</v>
      </c>
      <c r="J716" s="73" t="s">
        <v>174</v>
      </c>
      <c r="K716" s="70"/>
    </row>
    <row r="717" spans="1:11" ht="35.1" customHeight="1">
      <c r="A717" s="63" t="s">
        <v>1342</v>
      </c>
      <c r="B717" s="63" t="s">
        <v>298</v>
      </c>
      <c r="C717" s="64" t="s">
        <v>1362</v>
      </c>
      <c r="D717" s="64" t="s">
        <v>1363</v>
      </c>
      <c r="E717" s="113" t="s">
        <v>148</v>
      </c>
      <c r="F717" s="65"/>
      <c r="G717" s="72" t="e">
        <f>SUMIF([1]!Table13[Kode Barang],TBL_STOK5[[#This Row],[Kode Material]],[1]!Table13[Jumlah])</f>
        <v>#REF!</v>
      </c>
      <c r="H717" s="72" t="e">
        <f>SUMIF([1]!Table134[Kode Barang],TBL_STOK5[[#This Row],[Kode Material]],[1]!Table134[Jumlah])</f>
        <v>#REF!</v>
      </c>
      <c r="I717" s="65" t="e">
        <f>TBL_STOK5[[#This Row],[Stok Alat Awal]]+TBL_STOK5[[#This Row],[Alat In]]-TBL_STOK5[[#This Row],[Alat Out]]</f>
        <v>#REF!</v>
      </c>
      <c r="J717" s="73" t="s">
        <v>387</v>
      </c>
      <c r="K717" s="70"/>
    </row>
    <row r="718" spans="1:11" ht="35.1" customHeight="1">
      <c r="A718" s="63" t="s">
        <v>1342</v>
      </c>
      <c r="B718" s="63" t="s">
        <v>298</v>
      </c>
      <c r="C718" s="64" t="s">
        <v>1364</v>
      </c>
      <c r="D718" s="64" t="s">
        <v>1365</v>
      </c>
      <c r="E718" s="113" t="s">
        <v>148</v>
      </c>
      <c r="F718" s="65"/>
      <c r="G718" s="72" t="e">
        <f>SUMIF([1]!Table13[Kode Barang],TBL_STOK5[[#This Row],[Kode Material]],[1]!Table13[Jumlah])</f>
        <v>#REF!</v>
      </c>
      <c r="H718" s="72" t="e">
        <f>SUMIF([1]!Table134[Kode Barang],TBL_STOK5[[#This Row],[Kode Material]],[1]!Table134[Jumlah])</f>
        <v>#REF!</v>
      </c>
      <c r="I718" s="65" t="e">
        <f>TBL_STOK5[[#This Row],[Stok Alat Awal]]+TBL_STOK5[[#This Row],[Alat In]]-TBL_STOK5[[#This Row],[Alat Out]]</f>
        <v>#REF!</v>
      </c>
      <c r="J718" s="73" t="s">
        <v>387</v>
      </c>
      <c r="K718" s="70"/>
    </row>
    <row r="719" spans="1:11" ht="35.1" customHeight="1">
      <c r="A719" s="63" t="s">
        <v>1370</v>
      </c>
      <c r="B719" s="63" t="s">
        <v>298</v>
      </c>
      <c r="C719" s="64" t="s">
        <v>1401</v>
      </c>
      <c r="D719" s="64" t="s">
        <v>1402</v>
      </c>
      <c r="E719" s="113" t="s">
        <v>148</v>
      </c>
      <c r="F719" s="65"/>
      <c r="G719" s="72" t="e">
        <f>SUMIF([1]!Table13[Kode Barang],TBL_STOK5[[#This Row],[Kode Material]],[1]!Table13[Jumlah])</f>
        <v>#REF!</v>
      </c>
      <c r="H719" s="72" t="e">
        <f>SUMIF([1]!Table134[Kode Barang],TBL_STOK5[[#This Row],[Kode Material]],[1]!Table134[Jumlah])</f>
        <v>#REF!</v>
      </c>
      <c r="I719" s="65" t="e">
        <f>TBL_STOK5[[#This Row],[Stok Alat Awal]]+TBL_STOK5[[#This Row],[Alat In]]-TBL_STOK5[[#This Row],[Alat Out]]</f>
        <v>#REF!</v>
      </c>
      <c r="J719" s="73" t="s">
        <v>387</v>
      </c>
      <c r="K719" s="70"/>
    </row>
    <row r="720" spans="1:11" ht="35.1" customHeight="1">
      <c r="A720" s="63" t="s">
        <v>1370</v>
      </c>
      <c r="B720" s="63" t="s">
        <v>298</v>
      </c>
      <c r="C720" s="64" t="s">
        <v>1393</v>
      </c>
      <c r="D720" s="64" t="s">
        <v>1394</v>
      </c>
      <c r="E720" s="113" t="s">
        <v>148</v>
      </c>
      <c r="F720" s="65"/>
      <c r="G720" s="72" t="e">
        <f>SUMIF([1]!Table13[Kode Barang],TBL_STOK5[[#This Row],[Kode Material]],[1]!Table13[Jumlah])</f>
        <v>#REF!</v>
      </c>
      <c r="H720" s="72" t="e">
        <f>SUMIF([1]!Table134[Kode Barang],TBL_STOK5[[#This Row],[Kode Material]],[1]!Table134[Jumlah])</f>
        <v>#REF!</v>
      </c>
      <c r="I720" s="65" t="e">
        <f>TBL_STOK5[[#This Row],[Stok Alat Awal]]+TBL_STOK5[[#This Row],[Alat In]]-TBL_STOK5[[#This Row],[Alat Out]]</f>
        <v>#REF!</v>
      </c>
      <c r="J720" s="73" t="s">
        <v>387</v>
      </c>
      <c r="K720" s="70"/>
    </row>
    <row r="721" spans="1:11" ht="35.1" customHeight="1">
      <c r="A721" s="63" t="s">
        <v>1370</v>
      </c>
      <c r="B721" s="63" t="s">
        <v>298</v>
      </c>
      <c r="C721" s="64" t="s">
        <v>1391</v>
      </c>
      <c r="D721" s="64" t="s">
        <v>1392</v>
      </c>
      <c r="E721" s="113" t="s">
        <v>148</v>
      </c>
      <c r="F721" s="65"/>
      <c r="G721" s="72" t="e">
        <f>SUMIF([1]!Table13[Kode Barang],TBL_STOK5[[#This Row],[Kode Material]],[1]!Table13[Jumlah])</f>
        <v>#REF!</v>
      </c>
      <c r="H721" s="72" t="e">
        <f>SUMIF([1]!Table134[Kode Barang],TBL_STOK5[[#This Row],[Kode Material]],[1]!Table134[Jumlah])</f>
        <v>#REF!</v>
      </c>
      <c r="I721" s="65" t="e">
        <f>TBL_STOK5[[#This Row],[Stok Alat Awal]]+TBL_STOK5[[#This Row],[Alat In]]-TBL_STOK5[[#This Row],[Alat Out]]</f>
        <v>#REF!</v>
      </c>
      <c r="J721" s="73" t="s">
        <v>387</v>
      </c>
      <c r="K721" s="70"/>
    </row>
    <row r="722" spans="1:11" ht="35.1" customHeight="1">
      <c r="A722" s="63" t="s">
        <v>1370</v>
      </c>
      <c r="B722" s="63" t="s">
        <v>298</v>
      </c>
      <c r="C722" s="64" t="s">
        <v>1395</v>
      </c>
      <c r="D722" s="64" t="s">
        <v>1396</v>
      </c>
      <c r="E722" s="113" t="s">
        <v>148</v>
      </c>
      <c r="F722" s="65"/>
      <c r="G722" s="66" t="e">
        <f>SUMIF([1]!Table13[Kode Barang],TBL_STOK5[[#This Row],[Kode Material]],[1]!Table13[Jumlah])</f>
        <v>#REF!</v>
      </c>
      <c r="H722" s="66" t="e">
        <f>SUMIF([1]!Table134[Kode Barang],TBL_STOK5[[#This Row],[Kode Material]],[1]!Table134[Jumlah])</f>
        <v>#REF!</v>
      </c>
      <c r="I722" s="65" t="e">
        <f>TBL_STOK5[[#This Row],[Stok Alat Awal]]+TBL_STOK5[[#This Row],[Alat In]]-TBL_STOK5[[#This Row],[Alat Out]]</f>
        <v>#REF!</v>
      </c>
      <c r="J722" s="73" t="s">
        <v>171</v>
      </c>
      <c r="K722" s="70"/>
    </row>
    <row r="723" spans="1:11" ht="35.1" customHeight="1">
      <c r="A723" s="63" t="s">
        <v>1370</v>
      </c>
      <c r="B723" s="63" t="s">
        <v>298</v>
      </c>
      <c r="C723" s="64" t="s">
        <v>1397</v>
      </c>
      <c r="D723" s="64" t="s">
        <v>1398</v>
      </c>
      <c r="E723" s="113" t="s">
        <v>148</v>
      </c>
      <c r="F723" s="66"/>
      <c r="G723" s="66" t="e">
        <f>SUMIF([1]!Table13[Kode Barang],TBL_STOK5[[#This Row],[Kode Material]],[1]!Table13[Jumlah])</f>
        <v>#REF!</v>
      </c>
      <c r="H723" s="66" t="e">
        <f>SUMIF([1]!Table134[Kode Barang],TBL_STOK5[[#This Row],[Kode Material]],[1]!Table134[Jumlah])</f>
        <v>#REF!</v>
      </c>
      <c r="I723" s="65" t="e">
        <f>TBL_STOK5[[#This Row],[Stok Alat Awal]]+TBL_STOK5[[#This Row],[Alat In]]-TBL_STOK5[[#This Row],[Alat Out]]</f>
        <v>#REF!</v>
      </c>
      <c r="J723" s="73" t="s">
        <v>171</v>
      </c>
      <c r="K723" s="70"/>
    </row>
    <row r="724" spans="1:11" ht="35.1" customHeight="1">
      <c r="A724" s="63" t="s">
        <v>1370</v>
      </c>
      <c r="B724" s="63" t="s">
        <v>298</v>
      </c>
      <c r="C724" s="64" t="s">
        <v>1399</v>
      </c>
      <c r="D724" s="64" t="s">
        <v>1400</v>
      </c>
      <c r="E724" s="113" t="s">
        <v>148</v>
      </c>
      <c r="F724" s="65"/>
      <c r="G724" s="72" t="e">
        <f>SUMIF([1]!Table13[Kode Barang],TBL_STOK5[[#This Row],[Kode Material]],[1]!Table13[Jumlah])</f>
        <v>#REF!</v>
      </c>
      <c r="H724" s="72" t="e">
        <f>SUMIF([1]!Table134[Kode Barang],TBL_STOK5[[#This Row],[Kode Material]],[1]!Table134[Jumlah])</f>
        <v>#REF!</v>
      </c>
      <c r="I724" s="65" t="e">
        <f>TBL_STOK5[[#This Row],[Stok Alat Awal]]+TBL_STOK5[[#This Row],[Alat In]]-TBL_STOK5[[#This Row],[Alat Out]]</f>
        <v>#REF!</v>
      </c>
      <c r="J724" s="73" t="s">
        <v>295</v>
      </c>
      <c r="K724" s="70"/>
    </row>
    <row r="725" spans="1:11" ht="35.1" customHeight="1">
      <c r="A725" s="63" t="s">
        <v>1370</v>
      </c>
      <c r="B725" s="63" t="s">
        <v>298</v>
      </c>
      <c r="C725" s="64" t="s">
        <v>1388</v>
      </c>
      <c r="D725" s="64" t="s">
        <v>1389</v>
      </c>
      <c r="E725" s="113" t="s">
        <v>148</v>
      </c>
      <c r="F725" s="65"/>
      <c r="G725" s="72" t="e">
        <f>SUMIF([1]!Table13[Kode Barang],TBL_STOK5[[#This Row],[Kode Material]],[1]!Table13[Jumlah])</f>
        <v>#REF!</v>
      </c>
      <c r="H725" s="72" t="e">
        <f>SUMIF([1]!Table134[Kode Barang],TBL_STOK5[[#This Row],[Kode Material]],[1]!Table134[Jumlah])</f>
        <v>#REF!</v>
      </c>
      <c r="I725" s="65" t="e">
        <f>TBL_STOK5[[#This Row],[Stok Alat Awal]]+TBL_STOK5[[#This Row],[Alat In]]-TBL_STOK5[[#This Row],[Alat Out]]</f>
        <v>#REF!</v>
      </c>
      <c r="J725" s="73" t="s">
        <v>1390</v>
      </c>
      <c r="K725" s="70"/>
    </row>
    <row r="726" spans="1:11" ht="35.1" customHeight="1">
      <c r="A726" s="63" t="s">
        <v>1176</v>
      </c>
      <c r="B726" s="63" t="s">
        <v>298</v>
      </c>
      <c r="C726" s="64" t="s">
        <v>1262</v>
      </c>
      <c r="D726" s="64" t="s">
        <v>1263</v>
      </c>
      <c r="E726" s="67" t="s">
        <v>148</v>
      </c>
      <c r="F726" s="65"/>
      <c r="G726" s="66" t="e">
        <f>SUMIF([1]!Table13[Kode Barang],TBL_STOK5[[#This Row],[Kode Material]],[1]!Table13[Jumlah])</f>
        <v>#REF!</v>
      </c>
      <c r="H726" s="66" t="e">
        <f>SUMIF([1]!Table134[Kode Barang],TBL_STOK5[[#This Row],[Kode Material]],[1]!Table134[Jumlah])</f>
        <v>#REF!</v>
      </c>
      <c r="I726" s="65" t="e">
        <f>TBL_STOK5[[#This Row],[Stok Alat Awal]]+TBL_STOK5[[#This Row],[Alat In]]-TBL_STOK5[[#This Row],[Alat Out]]</f>
        <v>#REF!</v>
      </c>
      <c r="J726" s="73" t="s">
        <v>247</v>
      </c>
      <c r="K726" s="70"/>
    </row>
    <row r="727" spans="1:11" ht="35.1" customHeight="1">
      <c r="A727" s="63" t="s">
        <v>1176</v>
      </c>
      <c r="B727" s="63" t="s">
        <v>298</v>
      </c>
      <c r="C727" s="64" t="s">
        <v>1241</v>
      </c>
      <c r="D727" s="64" t="s">
        <v>1242</v>
      </c>
      <c r="E727" s="67" t="s">
        <v>148</v>
      </c>
      <c r="F727" s="65"/>
      <c r="G727" s="66" t="e">
        <f>SUMIF([1]!Table13[Kode Barang],TBL_STOK5[[#This Row],[Kode Material]],[1]!Table13[Jumlah])</f>
        <v>#REF!</v>
      </c>
      <c r="H727" s="66" t="e">
        <f>SUMIF([1]!Table134[Kode Barang],TBL_STOK5[[#This Row],[Kode Material]],[1]!Table134[Jumlah])</f>
        <v>#REF!</v>
      </c>
      <c r="I727" s="65" t="e">
        <f>TBL_STOK5[[#This Row],[Stok Alat Awal]]+TBL_STOK5[[#This Row],[Alat In]]-TBL_STOK5[[#This Row],[Alat Out]]</f>
        <v>#REF!</v>
      </c>
      <c r="J727" s="73" t="s">
        <v>1238</v>
      </c>
      <c r="K727" s="70"/>
    </row>
    <row r="728" spans="1:11" ht="35.1" customHeight="1">
      <c r="A728" s="63" t="s">
        <v>1176</v>
      </c>
      <c r="B728" s="63" t="s">
        <v>298</v>
      </c>
      <c r="C728" s="64" t="s">
        <v>1236</v>
      </c>
      <c r="D728" s="64" t="s">
        <v>1237</v>
      </c>
      <c r="E728" s="67" t="s">
        <v>148</v>
      </c>
      <c r="F728" s="65"/>
      <c r="G728" s="66" t="e">
        <f>SUMIF([1]!Table13[Kode Barang],TBL_STOK5[[#This Row],[Kode Material]],[1]!Table13[Jumlah])</f>
        <v>#REF!</v>
      </c>
      <c r="H728" s="66" t="e">
        <f>SUMIF([1]!Table134[Kode Barang],TBL_STOK5[[#This Row],[Kode Material]],[1]!Table134[Jumlah])</f>
        <v>#REF!</v>
      </c>
      <c r="I728" s="65" t="e">
        <f>TBL_STOK5[[#This Row],[Stok Alat Awal]]+TBL_STOK5[[#This Row],[Alat In]]-TBL_STOK5[[#This Row],[Alat Out]]</f>
        <v>#REF!</v>
      </c>
      <c r="J728" s="73" t="s">
        <v>1238</v>
      </c>
      <c r="K728" s="70"/>
    </row>
    <row r="729" spans="1:11" ht="35.1" customHeight="1">
      <c r="A729" s="63" t="s">
        <v>1176</v>
      </c>
      <c r="B729" s="63" t="s">
        <v>298</v>
      </c>
      <c r="C729" s="64" t="s">
        <v>1239</v>
      </c>
      <c r="D729" s="64" t="s">
        <v>1240</v>
      </c>
      <c r="E729" s="67" t="s">
        <v>148</v>
      </c>
      <c r="F729" s="65"/>
      <c r="G729" s="66" t="e">
        <f>SUMIF([1]!Table13[Kode Barang],TBL_STOK5[[#This Row],[Kode Material]],[1]!Table13[Jumlah])</f>
        <v>#REF!</v>
      </c>
      <c r="H729" s="66" t="e">
        <f>SUMIF([1]!Table134[Kode Barang],TBL_STOK5[[#This Row],[Kode Material]],[1]!Table134[Jumlah])</f>
        <v>#REF!</v>
      </c>
      <c r="I729" s="65" t="e">
        <f>TBL_STOK5[[#This Row],[Stok Alat Awal]]+TBL_STOK5[[#This Row],[Alat In]]-TBL_STOK5[[#This Row],[Alat Out]]</f>
        <v>#REF!</v>
      </c>
      <c r="J729" s="73" t="s">
        <v>1238</v>
      </c>
      <c r="K729" s="70"/>
    </row>
    <row r="730" spans="1:11" ht="35.1" customHeight="1">
      <c r="A730" s="63" t="s">
        <v>1176</v>
      </c>
      <c r="B730" s="63" t="s">
        <v>298</v>
      </c>
      <c r="C730" s="64" t="s">
        <v>1243</v>
      </c>
      <c r="D730" s="64" t="s">
        <v>1244</v>
      </c>
      <c r="E730" s="67" t="s">
        <v>148</v>
      </c>
      <c r="F730" s="65"/>
      <c r="G730" s="66" t="e">
        <f>SUMIF([1]!Table13[Kode Barang],TBL_STOK5[[#This Row],[Kode Material]],[1]!Table13[Jumlah])</f>
        <v>#REF!</v>
      </c>
      <c r="H730" s="66" t="e">
        <f>SUMIF([1]!Table134[Kode Barang],TBL_STOK5[[#This Row],[Kode Material]],[1]!Table134[Jumlah])</f>
        <v>#REF!</v>
      </c>
      <c r="I730" s="65" t="e">
        <f>TBL_STOK5[[#This Row],[Stok Alat Awal]]+TBL_STOK5[[#This Row],[Alat In]]-TBL_STOK5[[#This Row],[Alat Out]]</f>
        <v>#REF!</v>
      </c>
      <c r="J730" s="73" t="s">
        <v>1238</v>
      </c>
      <c r="K730" s="70"/>
    </row>
    <row r="731" spans="1:11" ht="35.1" customHeight="1">
      <c r="A731" s="63" t="s">
        <v>1176</v>
      </c>
      <c r="B731" s="63" t="s">
        <v>298</v>
      </c>
      <c r="C731" s="64" t="s">
        <v>1245</v>
      </c>
      <c r="D731" s="64" t="s">
        <v>1246</v>
      </c>
      <c r="E731" s="67" t="s">
        <v>148</v>
      </c>
      <c r="F731" s="65"/>
      <c r="G731" s="66" t="e">
        <f>SUMIF([1]!Table13[Kode Barang],TBL_STOK5[[#This Row],[Kode Material]],[1]!Table13[Jumlah])</f>
        <v>#REF!</v>
      </c>
      <c r="H731" s="66" t="e">
        <f>SUMIF([1]!Table134[Kode Barang],TBL_STOK5[[#This Row],[Kode Material]],[1]!Table134[Jumlah])</f>
        <v>#REF!</v>
      </c>
      <c r="I731" s="65" t="e">
        <f>TBL_STOK5[[#This Row],[Stok Alat Awal]]+TBL_STOK5[[#This Row],[Alat In]]-TBL_STOK5[[#This Row],[Alat Out]]</f>
        <v>#REF!</v>
      </c>
      <c r="J731" s="73"/>
      <c r="K731" s="70"/>
    </row>
    <row r="732" spans="1:11" ht="35.1" customHeight="1">
      <c r="A732" s="63" t="s">
        <v>1176</v>
      </c>
      <c r="B732" s="63" t="s">
        <v>298</v>
      </c>
      <c r="C732" s="64" t="s">
        <v>1247</v>
      </c>
      <c r="D732" s="64" t="s">
        <v>1248</v>
      </c>
      <c r="E732" s="67" t="s">
        <v>148</v>
      </c>
      <c r="F732" s="65"/>
      <c r="G732" s="66" t="e">
        <f>SUMIF([1]!Table13[Kode Barang],TBL_STOK5[[#This Row],[Kode Material]],[1]!Table13[Jumlah])</f>
        <v>#REF!</v>
      </c>
      <c r="H732" s="66" t="e">
        <f>SUMIF([1]!Table134[Kode Barang],TBL_STOK5[[#This Row],[Kode Material]],[1]!Table134[Jumlah])</f>
        <v>#REF!</v>
      </c>
      <c r="I732" s="65" t="e">
        <f>TBL_STOK5[[#This Row],[Stok Alat Awal]]+TBL_STOK5[[#This Row],[Alat In]]-TBL_STOK5[[#This Row],[Alat Out]]</f>
        <v>#REF!</v>
      </c>
      <c r="J732" s="73"/>
      <c r="K732" s="70"/>
    </row>
    <row r="733" spans="1:11" ht="35.1" customHeight="1">
      <c r="A733" s="63" t="s">
        <v>1176</v>
      </c>
      <c r="B733" s="63" t="s">
        <v>298</v>
      </c>
      <c r="C733" s="64" t="s">
        <v>1249</v>
      </c>
      <c r="D733" s="64" t="s">
        <v>1250</v>
      </c>
      <c r="E733" s="67" t="s">
        <v>148</v>
      </c>
      <c r="F733" s="65"/>
      <c r="G733" s="66" t="e">
        <f>SUMIF([1]!Table13[Kode Barang],TBL_STOK5[[#This Row],[Kode Material]],[1]!Table13[Jumlah])</f>
        <v>#REF!</v>
      </c>
      <c r="H733" s="66" t="e">
        <f>SUMIF([1]!Table134[Kode Barang],TBL_STOK5[[#This Row],[Kode Material]],[1]!Table134[Jumlah])</f>
        <v>#REF!</v>
      </c>
      <c r="I733" s="65" t="e">
        <f>TBL_STOK5[[#This Row],[Stok Alat Awal]]+TBL_STOK5[[#This Row],[Alat In]]-TBL_STOK5[[#This Row],[Alat Out]]</f>
        <v>#REF!</v>
      </c>
      <c r="J733" s="73"/>
      <c r="K733" s="70"/>
    </row>
    <row r="734" spans="1:11" ht="35.1" customHeight="1">
      <c r="A734" s="63" t="s">
        <v>1176</v>
      </c>
      <c r="B734" s="63" t="s">
        <v>298</v>
      </c>
      <c r="C734" s="64" t="s">
        <v>1251</v>
      </c>
      <c r="D734" s="64" t="s">
        <v>1252</v>
      </c>
      <c r="E734" s="67" t="s">
        <v>148</v>
      </c>
      <c r="F734" s="65"/>
      <c r="G734" s="72" t="e">
        <f>SUMIF([1]!Table13[Kode Barang],TBL_STOK5[[#This Row],[Kode Material]],[1]!Table13[Jumlah])</f>
        <v>#REF!</v>
      </c>
      <c r="H734" s="72" t="e">
        <f>SUMIF([1]!Table134[Kode Barang],TBL_STOK5[[#This Row],[Kode Material]],[1]!Table134[Jumlah])</f>
        <v>#REF!</v>
      </c>
      <c r="I734" s="65" t="e">
        <f>TBL_STOK5[[#This Row],[Stok Alat Awal]]+TBL_STOK5[[#This Row],[Alat In]]-TBL_STOK5[[#This Row],[Alat Out]]</f>
        <v>#REF!</v>
      </c>
      <c r="J734" s="73" t="s">
        <v>1253</v>
      </c>
      <c r="K734" s="70"/>
    </row>
    <row r="735" spans="1:11" ht="35.1" customHeight="1">
      <c r="A735" s="63" t="s">
        <v>1176</v>
      </c>
      <c r="B735" s="63" t="s">
        <v>298</v>
      </c>
      <c r="C735" s="64" t="s">
        <v>1254</v>
      </c>
      <c r="D735" s="64" t="s">
        <v>1255</v>
      </c>
      <c r="E735" s="67" t="s">
        <v>148</v>
      </c>
      <c r="F735" s="65"/>
      <c r="G735" s="66" t="e">
        <f>SUMIF([1]!Table13[Kode Barang],TBL_STOK5[[#This Row],[Kode Material]],[1]!Table13[Jumlah])</f>
        <v>#REF!</v>
      </c>
      <c r="H735" s="66" t="e">
        <f>SUMIF([1]!Table134[Kode Barang],TBL_STOK5[[#This Row],[Kode Material]],[1]!Table134[Jumlah])</f>
        <v>#REF!</v>
      </c>
      <c r="I735" s="65" t="e">
        <f>TBL_STOK5[[#This Row],[Stok Alat Awal]]+TBL_STOK5[[#This Row],[Alat In]]-TBL_STOK5[[#This Row],[Alat Out]]</f>
        <v>#REF!</v>
      </c>
      <c r="J735" s="73" t="s">
        <v>247</v>
      </c>
      <c r="K735" s="70"/>
    </row>
    <row r="736" spans="1:11" ht="35.1" customHeight="1">
      <c r="A736" s="63" t="s">
        <v>1176</v>
      </c>
      <c r="B736" s="63" t="s">
        <v>298</v>
      </c>
      <c r="C736" s="64" t="s">
        <v>1256</v>
      </c>
      <c r="D736" s="64" t="s">
        <v>1257</v>
      </c>
      <c r="E736" s="67" t="s">
        <v>148</v>
      </c>
      <c r="F736" s="66"/>
      <c r="G736" s="66" t="e">
        <f>SUMIF([1]!Table13[Kode Barang],TBL_STOK5[[#This Row],[Kode Material]],[1]!Table13[Jumlah])</f>
        <v>#REF!</v>
      </c>
      <c r="H736" s="66" t="e">
        <f>SUMIF([1]!Table134[Kode Barang],TBL_STOK5[[#This Row],[Kode Material]],[1]!Table134[Jumlah])</f>
        <v>#REF!</v>
      </c>
      <c r="I736" s="66" t="e">
        <f>TBL_STOK5[[#This Row],[Stok Alat Awal]]+TBL_STOK5[[#This Row],[Alat In]]-TBL_STOK5[[#This Row],[Alat Out]]</f>
        <v>#REF!</v>
      </c>
      <c r="J736" s="73" t="s">
        <v>1028</v>
      </c>
      <c r="K736" s="70"/>
    </row>
    <row r="737" spans="1:11" ht="35.1" customHeight="1">
      <c r="A737" s="63" t="s">
        <v>1176</v>
      </c>
      <c r="B737" s="63" t="s">
        <v>298</v>
      </c>
      <c r="C737" s="64" t="s">
        <v>1260</v>
      </c>
      <c r="D737" s="64" t="s">
        <v>1261</v>
      </c>
      <c r="E737" s="67" t="s">
        <v>148</v>
      </c>
      <c r="F737" s="65"/>
      <c r="G737" s="66" t="e">
        <f>SUMIF([1]!Table13[Kode Barang],TBL_STOK5[[#This Row],[Kode Material]],[1]!Table13[Jumlah])</f>
        <v>#REF!</v>
      </c>
      <c r="H737" s="66" t="e">
        <f>SUMIF([1]!Table134[Kode Barang],TBL_STOK5[[#This Row],[Kode Material]],[1]!Table134[Jumlah])</f>
        <v>#REF!</v>
      </c>
      <c r="I737" s="65" t="e">
        <f>TBL_STOK5[[#This Row],[Stok Alat Awal]]+TBL_STOK5[[#This Row],[Alat In]]-TBL_STOK5[[#This Row],[Alat Out]]</f>
        <v>#REF!</v>
      </c>
      <c r="J737" s="73"/>
      <c r="K737" s="70"/>
    </row>
    <row r="738" spans="1:11" ht="35.1" customHeight="1">
      <c r="A738" s="63" t="s">
        <v>1176</v>
      </c>
      <c r="B738" s="63" t="s">
        <v>298</v>
      </c>
      <c r="C738" s="64" t="s">
        <v>1258</v>
      </c>
      <c r="D738" s="64" t="s">
        <v>1259</v>
      </c>
      <c r="E738" s="67" t="s">
        <v>148</v>
      </c>
      <c r="F738" s="65"/>
      <c r="G738" s="66" t="e">
        <f>SUMIF([1]!Table13[Kode Barang],TBL_STOK5[[#This Row],[Kode Material]],[1]!Table13[Jumlah])</f>
        <v>#REF!</v>
      </c>
      <c r="H738" s="66" t="e">
        <f>SUMIF([1]!Table134[Kode Barang],TBL_STOK5[[#This Row],[Kode Material]],[1]!Table134[Jumlah])</f>
        <v>#REF!</v>
      </c>
      <c r="I738" s="65" t="e">
        <f>TBL_STOK5[[#This Row],[Stok Alat Awal]]+TBL_STOK5[[#This Row],[Alat In]]-TBL_STOK5[[#This Row],[Alat Out]]</f>
        <v>#REF!</v>
      </c>
      <c r="J738" s="73" t="s">
        <v>959</v>
      </c>
      <c r="K738" s="70"/>
    </row>
    <row r="739" spans="1:11" ht="35.1" customHeight="1">
      <c r="A739" s="63" t="s">
        <v>749</v>
      </c>
      <c r="B739" s="63" t="s">
        <v>298</v>
      </c>
      <c r="C739" s="64" t="s">
        <v>793</v>
      </c>
      <c r="D739" s="64" t="s">
        <v>794</v>
      </c>
      <c r="E739" s="113" t="s">
        <v>148</v>
      </c>
      <c r="F739" s="65">
        <v>0</v>
      </c>
      <c r="G739" s="66" t="e">
        <f>SUMIF([1]!Table13[Kode Barang],TBL_STOK5[[#This Row],[Kode Material]],[1]!Table13[Jumlah])</f>
        <v>#REF!</v>
      </c>
      <c r="H739" s="66" t="e">
        <f>SUMIF([1]!Table134[Kode Barang],TBL_STOK5[[#This Row],[Kode Material]],[1]!Table134[Jumlah])</f>
        <v>#REF!</v>
      </c>
      <c r="I739" s="65" t="e">
        <f>TBL_STOK5[[#This Row],[Stok Alat Awal]]+TBL_STOK5[[#This Row],[Alat In]]-TBL_STOK5[[#This Row],[Alat Out]]</f>
        <v>#REF!</v>
      </c>
      <c r="J739" s="79" t="s">
        <v>239</v>
      </c>
      <c r="K739" s="70"/>
    </row>
    <row r="740" spans="1:11" ht="35.1" customHeight="1">
      <c r="A740" s="63" t="s">
        <v>749</v>
      </c>
      <c r="B740" s="63" t="s">
        <v>298</v>
      </c>
      <c r="C740" s="64" t="s">
        <v>787</v>
      </c>
      <c r="D740" s="64" t="s">
        <v>788</v>
      </c>
      <c r="E740" s="113" t="s">
        <v>148</v>
      </c>
      <c r="F740" s="65">
        <v>0</v>
      </c>
      <c r="G740" s="66" t="e">
        <f>SUMIF([1]!Table13[Kode Barang],TBL_STOK5[[#This Row],[Kode Material]],[1]!Table13[Jumlah])</f>
        <v>#REF!</v>
      </c>
      <c r="H740" s="66" t="e">
        <f>SUMIF([1]!Table134[Kode Barang],TBL_STOK5[[#This Row],[Kode Material]],[1]!Table134[Jumlah])</f>
        <v>#REF!</v>
      </c>
      <c r="I740" s="65" t="e">
        <f>TBL_STOK5[[#This Row],[Stok Alat Awal]]+TBL_STOK5[[#This Row],[Alat In]]-TBL_STOK5[[#This Row],[Alat Out]]</f>
        <v>#REF!</v>
      </c>
      <c r="J740" s="79" t="s">
        <v>239</v>
      </c>
      <c r="K740" s="70"/>
    </row>
    <row r="741" spans="1:11" ht="35.1" customHeight="1">
      <c r="A741" s="63" t="s">
        <v>749</v>
      </c>
      <c r="B741" s="63" t="s">
        <v>298</v>
      </c>
      <c r="C741" s="64" t="s">
        <v>789</v>
      </c>
      <c r="D741" s="64" t="s">
        <v>790</v>
      </c>
      <c r="E741" s="113" t="s">
        <v>148</v>
      </c>
      <c r="F741" s="65">
        <v>0</v>
      </c>
      <c r="G741" s="66" t="e">
        <f>SUMIF([1]!Table13[Kode Barang],TBL_STOK5[[#This Row],[Kode Material]],[1]!Table13[Jumlah])</f>
        <v>#REF!</v>
      </c>
      <c r="H741" s="66" t="e">
        <f>SUMIF([1]!Table134[Kode Barang],TBL_STOK5[[#This Row],[Kode Material]],[1]!Table134[Jumlah])</f>
        <v>#REF!</v>
      </c>
      <c r="I741" s="65" t="e">
        <f>TBL_STOK5[[#This Row],[Stok Alat Awal]]+TBL_STOK5[[#This Row],[Alat In]]-TBL_STOK5[[#This Row],[Alat Out]]</f>
        <v>#REF!</v>
      </c>
      <c r="J741" s="79" t="s">
        <v>239</v>
      </c>
      <c r="K741" s="70"/>
    </row>
    <row r="742" spans="1:11" ht="35.1" customHeight="1">
      <c r="A742" s="63" t="s">
        <v>749</v>
      </c>
      <c r="B742" s="63" t="s">
        <v>298</v>
      </c>
      <c r="C742" s="64" t="s">
        <v>791</v>
      </c>
      <c r="D742" s="64" t="s">
        <v>792</v>
      </c>
      <c r="E742" s="113" t="s">
        <v>148</v>
      </c>
      <c r="F742" s="65">
        <v>0</v>
      </c>
      <c r="G742" s="66" t="e">
        <f>SUMIF([1]!Table13[Kode Barang],TBL_STOK5[[#This Row],[Kode Material]],[1]!Table13[Jumlah])</f>
        <v>#REF!</v>
      </c>
      <c r="H742" s="66" t="e">
        <f>SUMIF([1]!Table134[Kode Barang],TBL_STOK5[[#This Row],[Kode Material]],[1]!Table134[Jumlah])</f>
        <v>#REF!</v>
      </c>
      <c r="I742" s="65" t="e">
        <f>TBL_STOK5[[#This Row],[Stok Alat Awal]]+TBL_STOK5[[#This Row],[Alat In]]-TBL_STOK5[[#This Row],[Alat Out]]</f>
        <v>#REF!</v>
      </c>
      <c r="J742" s="79" t="s">
        <v>239</v>
      </c>
      <c r="K742" s="70"/>
    </row>
    <row r="743" spans="1:11" ht="35.1" customHeight="1">
      <c r="A743" s="63" t="s">
        <v>900</v>
      </c>
      <c r="B743" s="63" t="s">
        <v>298</v>
      </c>
      <c r="C743" s="64" t="s">
        <v>929</v>
      </c>
      <c r="D743" s="64" t="s">
        <v>930</v>
      </c>
      <c r="E743" s="113" t="s">
        <v>148</v>
      </c>
      <c r="F743" s="65">
        <v>0</v>
      </c>
      <c r="G743" s="66" t="e">
        <f>SUMIF([1]!Table13[Kode Barang],TBL_STOK5[[#This Row],[Kode Material]],[1]!Table13[Jumlah])</f>
        <v>#REF!</v>
      </c>
      <c r="H743" s="66" t="e">
        <f>SUMIF([1]!Table134[Kode Barang],TBL_STOK5[[#This Row],[Kode Material]],[1]!Table134[Jumlah])</f>
        <v>#REF!</v>
      </c>
      <c r="I743" s="65" t="e">
        <f>TBL_STOK5[[#This Row],[Stok Alat Awal]]+TBL_STOK5[[#This Row],[Alat In]]-TBL_STOK5[[#This Row],[Alat Out]]</f>
        <v>#REF!</v>
      </c>
      <c r="J743" s="73" t="s">
        <v>212</v>
      </c>
      <c r="K743" s="70"/>
    </row>
    <row r="744" spans="1:11" ht="35.1" customHeight="1">
      <c r="A744" s="63" t="s">
        <v>1176</v>
      </c>
      <c r="B744" s="63" t="s">
        <v>298</v>
      </c>
      <c r="C744" s="64" t="s">
        <v>1200</v>
      </c>
      <c r="D744" s="64" t="s">
        <v>1201</v>
      </c>
      <c r="E744" s="67" t="s">
        <v>252</v>
      </c>
      <c r="F744" s="65"/>
      <c r="G744" s="72" t="e">
        <f>SUMIF([1]!Table13[Kode Barang],TBL_STOK5[[#This Row],[Kode Material]],[1]!Table13[Jumlah])</f>
        <v>#REF!</v>
      </c>
      <c r="H744" s="72" t="e">
        <f>SUMIF([1]!Table134[Kode Barang],TBL_STOK5[[#This Row],[Kode Material]],[1]!Table134[Jumlah])</f>
        <v>#REF!</v>
      </c>
      <c r="I744" s="65" t="e">
        <f>TBL_STOK5[[#This Row],[Stok Alat Awal]]+TBL_STOK5[[#This Row],[Alat In]]-TBL_STOK5[[#This Row],[Alat Out]]</f>
        <v>#REF!</v>
      </c>
      <c r="J744" s="73" t="s">
        <v>1202</v>
      </c>
      <c r="K744" s="70"/>
    </row>
    <row r="745" spans="1:11" ht="35.1" customHeight="1">
      <c r="A745" s="63" t="s">
        <v>1176</v>
      </c>
      <c r="B745" s="63" t="s">
        <v>298</v>
      </c>
      <c r="C745" s="64" t="s">
        <v>1198</v>
      </c>
      <c r="D745" s="64" t="s">
        <v>1199</v>
      </c>
      <c r="E745" s="67" t="s">
        <v>148</v>
      </c>
      <c r="F745" s="65"/>
      <c r="G745" s="66" t="e">
        <f>SUMIF([1]!Table13[Kode Barang],TBL_STOK5[[#This Row],[Kode Material]],[1]!Table13[Jumlah])</f>
        <v>#REF!</v>
      </c>
      <c r="H745" s="66" t="e">
        <f>SUMIF([1]!Table134[Kode Barang],TBL_STOK5[[#This Row],[Kode Material]],[1]!Table134[Jumlah])</f>
        <v>#REF!</v>
      </c>
      <c r="I745" s="65" t="e">
        <f>TBL_STOK5[[#This Row],[Stok Alat Awal]]+TBL_STOK5[[#This Row],[Alat In]]-TBL_STOK5[[#This Row],[Alat Out]]</f>
        <v>#REF!</v>
      </c>
      <c r="J745" s="73"/>
      <c r="K745" s="70"/>
    </row>
    <row r="746" spans="1:11" ht="35.1" customHeight="1">
      <c r="A746" s="63" t="s">
        <v>1176</v>
      </c>
      <c r="B746" s="63" t="s">
        <v>298</v>
      </c>
      <c r="C746" s="64" t="s">
        <v>1193</v>
      </c>
      <c r="D746" s="64" t="s">
        <v>1194</v>
      </c>
      <c r="E746" s="67" t="s">
        <v>148</v>
      </c>
      <c r="F746" s="65"/>
      <c r="G746" s="72" t="e">
        <f>SUMIF([1]!Table13[Kode Barang],TBL_STOK5[[#This Row],[Kode Material]],[1]!Table13[Jumlah])</f>
        <v>#REF!</v>
      </c>
      <c r="H746" s="72" t="e">
        <f>SUMIF([1]!Table134[Kode Barang],TBL_STOK5[[#This Row],[Kode Material]],[1]!Table134[Jumlah])</f>
        <v>#REF!</v>
      </c>
      <c r="I746" s="65" t="e">
        <f>TBL_STOK5[[#This Row],[Stok Alat Awal]]+TBL_STOK5[[#This Row],[Alat In]]-TBL_STOK5[[#This Row],[Alat Out]]</f>
        <v>#REF!</v>
      </c>
      <c r="J746" s="73" t="s">
        <v>1195</v>
      </c>
      <c r="K746" s="70"/>
    </row>
    <row r="747" spans="1:11" ht="35.1" customHeight="1">
      <c r="A747" s="63" t="s">
        <v>1176</v>
      </c>
      <c r="B747" s="63" t="s">
        <v>298</v>
      </c>
      <c r="C747" s="64" t="s">
        <v>1196</v>
      </c>
      <c r="D747" s="64" t="s">
        <v>1197</v>
      </c>
      <c r="E747" s="67" t="s">
        <v>148</v>
      </c>
      <c r="F747" s="65"/>
      <c r="G747" s="66" t="e">
        <f>SUMIF([1]!Table13[Kode Barang],TBL_STOK5[[#This Row],[Kode Material]],[1]!Table13[Jumlah])</f>
        <v>#REF!</v>
      </c>
      <c r="H747" s="66" t="e">
        <f>SUMIF([1]!Table134[Kode Barang],TBL_STOK5[[#This Row],[Kode Material]],[1]!Table134[Jumlah])</f>
        <v>#REF!</v>
      </c>
      <c r="I747" s="65" t="e">
        <f>TBL_STOK5[[#This Row],[Stok Alat Awal]]+TBL_STOK5[[#This Row],[Alat In]]-TBL_STOK5[[#This Row],[Alat Out]]</f>
        <v>#REF!</v>
      </c>
      <c r="J747" s="73"/>
      <c r="K747" s="70"/>
    </row>
    <row r="748" spans="1:11" ht="35.1" customHeight="1">
      <c r="A748" s="63" t="s">
        <v>1176</v>
      </c>
      <c r="B748" s="63" t="s">
        <v>298</v>
      </c>
      <c r="C748" s="64" t="s">
        <v>1188</v>
      </c>
      <c r="D748" s="64" t="s">
        <v>1189</v>
      </c>
      <c r="E748" s="67" t="s">
        <v>148</v>
      </c>
      <c r="F748" s="65"/>
      <c r="G748" s="72" t="e">
        <f>SUMIF([1]!Table13[Kode Barang],TBL_STOK5[[#This Row],[Kode Material]],[1]!Table13[Jumlah])</f>
        <v>#REF!</v>
      </c>
      <c r="H748" s="72" t="e">
        <f>SUMIF([1]!Table134[Kode Barang],TBL_STOK5[[#This Row],[Kode Material]],[1]!Table134[Jumlah])</f>
        <v>#REF!</v>
      </c>
      <c r="I748" s="65" t="e">
        <f>TBL_STOK5[[#This Row],[Stok Alat Awal]]+TBL_STOK5[[#This Row],[Alat In]]-TBL_STOK5[[#This Row],[Alat Out]]</f>
        <v>#REF!</v>
      </c>
      <c r="J748" s="73" t="s">
        <v>1190</v>
      </c>
      <c r="K748" s="70"/>
    </row>
    <row r="749" spans="1:11" ht="35.1" customHeight="1">
      <c r="A749" s="63" t="s">
        <v>1176</v>
      </c>
      <c r="B749" s="63" t="s">
        <v>298</v>
      </c>
      <c r="C749" s="64" t="s">
        <v>1191</v>
      </c>
      <c r="D749" s="64" t="s">
        <v>1191</v>
      </c>
      <c r="E749" s="67" t="s">
        <v>148</v>
      </c>
      <c r="F749" s="65"/>
      <c r="G749" s="72" t="e">
        <f>SUMIF([1]!Table13[Kode Barang],TBL_STOK5[[#This Row],[Kode Material]],[1]!Table13[Jumlah])</f>
        <v>#REF!</v>
      </c>
      <c r="H749" s="72" t="e">
        <f>SUMIF([1]!Table134[Kode Barang],TBL_STOK5[[#This Row],[Kode Material]],[1]!Table134[Jumlah])</f>
        <v>#REF!</v>
      </c>
      <c r="I749" s="65" t="e">
        <f>TBL_STOK5[[#This Row],[Stok Alat Awal]]+TBL_STOK5[[#This Row],[Alat In]]-TBL_STOK5[[#This Row],[Alat Out]]</f>
        <v>#REF!</v>
      </c>
      <c r="J749" s="73"/>
      <c r="K749" s="70"/>
    </row>
    <row r="750" spans="1:11" ht="35.1" customHeight="1">
      <c r="A750" s="63" t="s">
        <v>1176</v>
      </c>
      <c r="B750" s="63" t="s">
        <v>298</v>
      </c>
      <c r="C750" s="64" t="s">
        <v>1192</v>
      </c>
      <c r="D750" s="64" t="s">
        <v>1192</v>
      </c>
      <c r="E750" s="67" t="s">
        <v>148</v>
      </c>
      <c r="F750" s="65"/>
      <c r="G750" s="72" t="e">
        <f>SUMIF([1]!Table13[Kode Barang],TBL_STOK5[[#This Row],[Kode Material]],[1]!Table13[Jumlah])</f>
        <v>#REF!</v>
      </c>
      <c r="H750" s="72" t="e">
        <f>SUMIF([1]!Table134[Kode Barang],TBL_STOK5[[#This Row],[Kode Material]],[1]!Table134[Jumlah])</f>
        <v>#REF!</v>
      </c>
      <c r="I750" s="65" t="e">
        <f>TBL_STOK5[[#This Row],[Stok Alat Awal]]+TBL_STOK5[[#This Row],[Alat In]]-TBL_STOK5[[#This Row],[Alat Out]]</f>
        <v>#REF!</v>
      </c>
      <c r="J750" s="73"/>
      <c r="K750" s="70"/>
    </row>
    <row r="751" spans="1:11" ht="9" hidden="1" customHeight="1">
      <c r="A751" s="63"/>
      <c r="B751" s="63"/>
      <c r="C751" s="114"/>
      <c r="D751" s="70"/>
      <c r="E751" s="70"/>
      <c r="F751" s="66"/>
      <c r="G751" s="66" t="e">
        <f>SUMIF([1]!Table13[Kode Barang],TBL_STOK5[[#This Row],[Kode Material]],[1]!Table13[Jumlah])</f>
        <v>#REF!</v>
      </c>
      <c r="H751" s="66" t="e">
        <f>SUMIF([1]!Table134[Kode Barang],TBL_STOK5[[#This Row],[Kode Material]],[1]!Table134[Jumlah])</f>
        <v>#REF!</v>
      </c>
      <c r="I751" s="66" t="e">
        <f>TBL_STOK5[[#This Row],[Stok Alat Awal]]+TBL_STOK5[[#This Row],[Alat In]]-TBL_STOK5[[#This Row],[Alat Out]]</f>
        <v>#REF!</v>
      </c>
      <c r="J751" s="79"/>
      <c r="K751" s="86"/>
    </row>
    <row r="752" spans="1:11" ht="9" hidden="1" customHeight="1">
      <c r="A752" s="115"/>
      <c r="B752" s="115"/>
      <c r="C752" s="116"/>
      <c r="D752" s="83"/>
      <c r="E752" s="83"/>
      <c r="F752" s="84"/>
      <c r="G752" s="84" t="e">
        <f>SUMIF([1]!Table13[Kode Barang],TBL_STOK5[[#This Row],[Kode Material]],[1]!Table13[Jumlah])</f>
        <v>#REF!</v>
      </c>
      <c r="H752" s="84" t="e">
        <f>SUMIF([1]!Table134[Kode Barang],TBL_STOK5[[#This Row],[Kode Material]],[1]!Table134[Jumlah])</f>
        <v>#REF!</v>
      </c>
      <c r="I752" s="84" t="e">
        <f>TBL_STOK5[[#This Row],[Stok Alat Awal]]+TBL_STOK5[[#This Row],[Alat In]]-TBL_STOK5[[#This Row],[Alat Out]]</f>
        <v>#REF!</v>
      </c>
      <c r="J752" s="85"/>
      <c r="K752" s="86"/>
    </row>
    <row r="753" spans="1:11" ht="9" hidden="1" customHeight="1">
      <c r="A753" s="115"/>
      <c r="B753" s="115"/>
      <c r="C753" s="116"/>
      <c r="D753" s="83"/>
      <c r="E753" s="83"/>
      <c r="F753" s="84"/>
      <c r="G753" s="84" t="e">
        <f>SUMIF([1]!Table13[Kode Barang],TBL_STOK5[[#This Row],[Kode Material]],[1]!Table13[Jumlah])</f>
        <v>#REF!</v>
      </c>
      <c r="H753" s="84" t="e">
        <f>SUMIF([1]!Table134[Kode Barang],TBL_STOK5[[#This Row],[Kode Material]],[1]!Table134[Jumlah])</f>
        <v>#REF!</v>
      </c>
      <c r="I753" s="84" t="e">
        <f>TBL_STOK5[[#This Row],[Stok Alat Awal]]+TBL_STOK5[[#This Row],[Alat In]]-TBL_STOK5[[#This Row],[Alat Out]]</f>
        <v>#REF!</v>
      </c>
      <c r="J753" s="85"/>
      <c r="K753" s="86"/>
    </row>
  </sheetData>
  <mergeCells count="3">
    <mergeCell ref="A1:J2"/>
    <mergeCell ref="A4:D4"/>
    <mergeCell ref="E4:F4"/>
  </mergeCells>
  <conditionalFormatting sqref="H65:H66">
    <cfRule type="cellIs" dxfId="1" priority="2" operator="greaterThan">
      <formula>0</formula>
    </cfRule>
  </conditionalFormatting>
  <conditionalFormatting sqref="H643:H645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I107"/>
  <sheetViews>
    <sheetView zoomScaleNormal="100" zoomScaleSheetLayoutView="96" workbookViewId="0">
      <pane ySplit="5" topLeftCell="A66" activePane="bottomLeft" state="frozen"/>
      <selection activeCell="J34" sqref="J34"/>
      <selection pane="bottomLeft" activeCell="J34" sqref="J34"/>
    </sheetView>
  </sheetViews>
  <sheetFormatPr defaultRowHeight="15"/>
  <cols>
    <col min="1" max="1" width="1.28515625" customWidth="1"/>
    <col min="2" max="2" width="5" customWidth="1"/>
    <col min="3" max="3" width="56.28515625" customWidth="1"/>
    <col min="4" max="8" width="8" customWidth="1"/>
    <col min="9" max="9" width="50.5703125" customWidth="1"/>
  </cols>
  <sheetData>
    <row r="1" spans="2:9">
      <c r="B1" s="1" t="s">
        <v>3</v>
      </c>
    </row>
    <row r="2" spans="2:9" ht="20.25">
      <c r="B2" s="562" t="s">
        <v>1643</v>
      </c>
      <c r="C2" s="562"/>
      <c r="D2" s="562"/>
      <c r="E2" s="562"/>
      <c r="F2" s="562"/>
      <c r="G2" s="562"/>
      <c r="H2" s="562"/>
      <c r="I2" s="164">
        <f ca="1">NOW()</f>
        <v>45451.684621412038</v>
      </c>
    </row>
    <row r="3" spans="2:9" ht="6" customHeight="1" thickBot="1"/>
    <row r="4" spans="2:9" ht="15" customHeight="1">
      <c r="B4" s="573" t="s">
        <v>0</v>
      </c>
      <c r="C4" s="571" t="s">
        <v>1624</v>
      </c>
      <c r="D4" s="571" t="s">
        <v>1680</v>
      </c>
      <c r="E4" s="571" t="s">
        <v>130</v>
      </c>
      <c r="F4" s="571" t="s">
        <v>1681</v>
      </c>
      <c r="G4" s="571" t="s">
        <v>102</v>
      </c>
      <c r="H4" s="571" t="s">
        <v>1663</v>
      </c>
      <c r="I4" s="569" t="s">
        <v>1623</v>
      </c>
    </row>
    <row r="5" spans="2:9" ht="15" customHeight="1" thickBot="1">
      <c r="B5" s="574"/>
      <c r="C5" s="572"/>
      <c r="D5" s="572"/>
      <c r="E5" s="572"/>
      <c r="F5" s="572"/>
      <c r="G5" s="572"/>
      <c r="H5" s="572"/>
      <c r="I5" s="570"/>
    </row>
    <row r="6" spans="2:9">
      <c r="B6" s="2"/>
      <c r="C6" s="3"/>
      <c r="D6" s="4"/>
      <c r="E6" s="4"/>
      <c r="F6" s="4"/>
      <c r="G6" s="4"/>
      <c r="H6" s="4"/>
      <c r="I6" s="161"/>
    </row>
    <row r="7" spans="2:9">
      <c r="B7" s="5">
        <v>1</v>
      </c>
      <c r="C7" s="6" t="s">
        <v>21</v>
      </c>
      <c r="D7" s="34">
        <f>'Catrige label name'!D31:I31</f>
        <v>1</v>
      </c>
      <c r="E7" s="34"/>
      <c r="F7" s="34">
        <f>D7-E7</f>
        <v>1</v>
      </c>
      <c r="G7" s="10">
        <v>1</v>
      </c>
      <c r="H7" s="34">
        <f t="shared" ref="H7:H42" si="0">D7-E7-G7</f>
        <v>0</v>
      </c>
      <c r="I7" s="11" t="s">
        <v>103</v>
      </c>
    </row>
    <row r="8" spans="2:9">
      <c r="B8" s="5">
        <v>2</v>
      </c>
      <c r="C8" s="6" t="s">
        <v>22</v>
      </c>
      <c r="D8" s="34">
        <f>'Chain blok 1,5 T'!D31:I31</f>
        <v>0</v>
      </c>
      <c r="E8" s="34"/>
      <c r="F8" s="34">
        <f t="shared" ref="F8:F83" si="1">D8-E8</f>
        <v>0</v>
      </c>
      <c r="G8" s="10">
        <v>5</v>
      </c>
      <c r="H8" s="34">
        <f t="shared" si="0"/>
        <v>-5</v>
      </c>
      <c r="I8" s="11"/>
    </row>
    <row r="9" spans="2:9">
      <c r="B9" s="5">
        <v>3</v>
      </c>
      <c r="C9" s="6" t="s">
        <v>23</v>
      </c>
      <c r="D9" s="34">
        <f>'Chain blok 3 T'!D31:I31</f>
        <v>0</v>
      </c>
      <c r="E9" s="34"/>
      <c r="F9" s="34">
        <f t="shared" si="1"/>
        <v>0</v>
      </c>
      <c r="G9" s="10">
        <v>2</v>
      </c>
      <c r="H9" s="34">
        <f t="shared" si="0"/>
        <v>-2</v>
      </c>
      <c r="I9" s="11"/>
    </row>
    <row r="10" spans="2:9">
      <c r="B10" s="5">
        <v>4</v>
      </c>
      <c r="C10" s="6" t="s">
        <v>54</v>
      </c>
      <c r="D10" s="34">
        <f>'Chain blok 5 T'!D25:M25</f>
        <v>12</v>
      </c>
      <c r="E10" s="34"/>
      <c r="F10" s="34">
        <f t="shared" si="1"/>
        <v>12</v>
      </c>
      <c r="G10" s="10">
        <v>5</v>
      </c>
      <c r="H10" s="34">
        <f t="shared" si="0"/>
        <v>7</v>
      </c>
      <c r="I10" s="11" t="s">
        <v>1768</v>
      </c>
    </row>
    <row r="11" spans="2:9">
      <c r="B11" s="5">
        <v>5</v>
      </c>
      <c r="C11" s="6" t="s">
        <v>55</v>
      </c>
      <c r="D11" s="34">
        <f>'Chain blok 10 T'!D30:M30</f>
        <v>4</v>
      </c>
      <c r="E11" s="34"/>
      <c r="F11" s="34">
        <f t="shared" si="1"/>
        <v>4</v>
      </c>
      <c r="G11" s="10"/>
      <c r="H11" s="34">
        <f t="shared" si="0"/>
        <v>4</v>
      </c>
      <c r="I11" s="11"/>
    </row>
    <row r="12" spans="2:9">
      <c r="B12" s="5">
        <v>6</v>
      </c>
      <c r="C12" s="6" t="s">
        <v>24</v>
      </c>
      <c r="D12" s="34">
        <f>'Lever Blok 1,5 T'!D30:I30</f>
        <v>0</v>
      </c>
      <c r="E12" s="34"/>
      <c r="F12" s="34">
        <f t="shared" si="1"/>
        <v>0</v>
      </c>
      <c r="G12" s="10">
        <v>4</v>
      </c>
      <c r="H12" s="34">
        <f t="shared" si="0"/>
        <v>-4</v>
      </c>
      <c r="I12" s="11"/>
    </row>
    <row r="13" spans="2:9">
      <c r="B13" s="5">
        <v>7</v>
      </c>
      <c r="C13" s="6" t="s">
        <v>25</v>
      </c>
      <c r="D13" s="34">
        <f>'Lever Blok 3 T'!D32:M32</f>
        <v>16</v>
      </c>
      <c r="E13" s="34"/>
      <c r="F13" s="34">
        <f t="shared" si="1"/>
        <v>16</v>
      </c>
      <c r="G13" s="10">
        <v>5</v>
      </c>
      <c r="H13" s="34">
        <f t="shared" si="0"/>
        <v>11</v>
      </c>
      <c r="I13" s="11" t="s">
        <v>1743</v>
      </c>
    </row>
    <row r="14" spans="2:9">
      <c r="B14" s="5">
        <v>8</v>
      </c>
      <c r="C14" s="6" t="s">
        <v>26</v>
      </c>
      <c r="D14" s="34">
        <f>'Printer nama'!D31:I31</f>
        <v>1</v>
      </c>
      <c r="E14" s="34"/>
      <c r="F14" s="34">
        <f t="shared" si="1"/>
        <v>1</v>
      </c>
      <c r="G14" s="10">
        <v>1</v>
      </c>
      <c r="H14" s="34">
        <f t="shared" si="0"/>
        <v>0</v>
      </c>
      <c r="I14" s="11" t="s">
        <v>103</v>
      </c>
    </row>
    <row r="15" spans="2:9">
      <c r="B15" s="5">
        <v>9</v>
      </c>
      <c r="C15" s="6" t="s">
        <v>32</v>
      </c>
      <c r="D15" s="34">
        <f>'Shacle 0,5T'!D31:I31</f>
        <v>30</v>
      </c>
      <c r="E15" s="34"/>
      <c r="F15" s="34">
        <f t="shared" si="1"/>
        <v>30</v>
      </c>
      <c r="G15" s="10">
        <v>20</v>
      </c>
      <c r="H15" s="34">
        <f t="shared" si="0"/>
        <v>10</v>
      </c>
      <c r="I15" s="11" t="s">
        <v>111</v>
      </c>
    </row>
    <row r="16" spans="2:9">
      <c r="B16" s="5">
        <v>10</v>
      </c>
      <c r="C16" s="6" t="s">
        <v>31</v>
      </c>
      <c r="D16" s="34">
        <f>'Shacle 1T 3 8'!D31:I31</f>
        <v>6</v>
      </c>
      <c r="E16" s="34"/>
      <c r="F16" s="34">
        <f t="shared" si="1"/>
        <v>6</v>
      </c>
      <c r="G16" s="10">
        <v>6</v>
      </c>
      <c r="H16" s="34">
        <f t="shared" si="0"/>
        <v>0</v>
      </c>
      <c r="I16" s="11" t="s">
        <v>111</v>
      </c>
    </row>
    <row r="17" spans="2:9">
      <c r="B17" s="5">
        <v>11</v>
      </c>
      <c r="C17" s="6" t="s">
        <v>30</v>
      </c>
      <c r="D17" s="34" t="e">
        <f>#REF!</f>
        <v>#REF!</v>
      </c>
      <c r="E17" s="34"/>
      <c r="F17" s="34" t="e">
        <f t="shared" si="1"/>
        <v>#REF!</v>
      </c>
      <c r="G17" s="10">
        <v>4</v>
      </c>
      <c r="H17" s="34" t="e">
        <f t="shared" si="0"/>
        <v>#REF!</v>
      </c>
      <c r="I17" s="11" t="s">
        <v>1638</v>
      </c>
    </row>
    <row r="18" spans="2:9">
      <c r="B18" s="5">
        <v>12</v>
      </c>
      <c r="C18" s="6" t="s">
        <v>27</v>
      </c>
      <c r="D18" s="34" t="e">
        <f>#REF!</f>
        <v>#REF!</v>
      </c>
      <c r="E18" s="34"/>
      <c r="F18" s="34" t="e">
        <f t="shared" si="1"/>
        <v>#REF!</v>
      </c>
      <c r="G18" s="10">
        <v>2</v>
      </c>
      <c r="H18" s="34" t="e">
        <f t="shared" si="0"/>
        <v>#REF!</v>
      </c>
      <c r="I18" s="11" t="s">
        <v>1638</v>
      </c>
    </row>
    <row r="19" spans="2:9">
      <c r="B19" s="5">
        <v>13</v>
      </c>
      <c r="C19" s="6" t="s">
        <v>1670</v>
      </c>
      <c r="D19" s="34" t="e">
        <f>#REF!</f>
        <v>#REF!</v>
      </c>
      <c r="E19" s="34"/>
      <c r="F19" s="34" t="e">
        <f t="shared" si="1"/>
        <v>#REF!</v>
      </c>
      <c r="G19" s="10">
        <v>2</v>
      </c>
      <c r="H19" s="34" t="e">
        <f t="shared" si="0"/>
        <v>#REF!</v>
      </c>
      <c r="I19" s="11" t="s">
        <v>111</v>
      </c>
    </row>
    <row r="20" spans="2:9">
      <c r="B20" s="5">
        <v>14</v>
      </c>
      <c r="C20" s="6" t="s">
        <v>1671</v>
      </c>
      <c r="D20" s="34" t="e">
        <f>#REF!</f>
        <v>#REF!</v>
      </c>
      <c r="E20" s="34"/>
      <c r="F20" s="34" t="e">
        <f t="shared" si="1"/>
        <v>#REF!</v>
      </c>
      <c r="G20" s="10"/>
      <c r="H20" s="34" t="e">
        <f t="shared" si="0"/>
        <v>#REF!</v>
      </c>
      <c r="I20" s="11" t="s">
        <v>111</v>
      </c>
    </row>
    <row r="21" spans="2:9">
      <c r="B21" s="5">
        <v>15</v>
      </c>
      <c r="C21" s="6" t="s">
        <v>1787</v>
      </c>
      <c r="D21" s="34" t="e">
        <f>#REF!</f>
        <v>#REF!</v>
      </c>
      <c r="E21" s="34"/>
      <c r="F21" s="34"/>
      <c r="G21" s="10">
        <v>10</v>
      </c>
      <c r="H21" s="34" t="e">
        <f t="shared" si="0"/>
        <v>#REF!</v>
      </c>
      <c r="I21" s="11" t="s">
        <v>1790</v>
      </c>
    </row>
    <row r="22" spans="2:9">
      <c r="B22" s="5">
        <v>16</v>
      </c>
      <c r="C22" s="6" t="s">
        <v>1788</v>
      </c>
      <c r="D22" s="34" t="e">
        <f>#REF!</f>
        <v>#REF!</v>
      </c>
      <c r="E22" s="34"/>
      <c r="F22" s="34"/>
      <c r="G22" s="10">
        <v>8</v>
      </c>
      <c r="H22" s="34" t="e">
        <f t="shared" si="0"/>
        <v>#REF!</v>
      </c>
      <c r="I22" s="11" t="s">
        <v>1791</v>
      </c>
    </row>
    <row r="23" spans="2:9">
      <c r="B23" s="5">
        <v>17</v>
      </c>
      <c r="C23" s="6" t="s">
        <v>1789</v>
      </c>
      <c r="D23" s="34" t="e">
        <f>#REF!</f>
        <v>#REF!</v>
      </c>
      <c r="E23" s="34"/>
      <c r="F23" s="34"/>
      <c r="G23" s="10">
        <v>2</v>
      </c>
      <c r="H23" s="34" t="e">
        <f t="shared" si="0"/>
        <v>#REF!</v>
      </c>
      <c r="I23" s="11" t="s">
        <v>1792</v>
      </c>
    </row>
    <row r="24" spans="2:9">
      <c r="B24" s="5">
        <v>18</v>
      </c>
      <c r="C24" s="6" t="s">
        <v>66</v>
      </c>
      <c r="D24" s="34" t="e">
        <f>#REF!</f>
        <v>#REF!</v>
      </c>
      <c r="E24" s="34">
        <v>3</v>
      </c>
      <c r="F24" s="34" t="e">
        <f t="shared" si="1"/>
        <v>#REF!</v>
      </c>
      <c r="G24" s="10">
        <v>17</v>
      </c>
      <c r="H24" s="34" t="e">
        <f t="shared" si="0"/>
        <v>#REF!</v>
      </c>
      <c r="I24" s="142" t="s">
        <v>1749</v>
      </c>
    </row>
    <row r="25" spans="2:9">
      <c r="B25" s="5">
        <v>19</v>
      </c>
      <c r="C25" s="6" t="s">
        <v>65</v>
      </c>
      <c r="D25" s="34" t="e">
        <f>#REF!</f>
        <v>#REF!</v>
      </c>
      <c r="E25" s="34">
        <v>3</v>
      </c>
      <c r="F25" s="34" t="e">
        <f t="shared" si="1"/>
        <v>#REF!</v>
      </c>
      <c r="G25" s="10">
        <v>6</v>
      </c>
      <c r="H25" s="34" t="e">
        <f t="shared" si="0"/>
        <v>#REF!</v>
      </c>
      <c r="I25" s="11" t="s">
        <v>1667</v>
      </c>
    </row>
    <row r="26" spans="2:9">
      <c r="B26" s="5">
        <v>20</v>
      </c>
      <c r="C26" s="6" t="s">
        <v>28</v>
      </c>
      <c r="D26" s="34">
        <f>'Sling wire Roof 36mm'!D31:I31</f>
        <v>4</v>
      </c>
      <c r="E26" s="34"/>
      <c r="F26" s="34">
        <f t="shared" si="1"/>
        <v>4</v>
      </c>
      <c r="G26" s="10"/>
      <c r="H26" s="34">
        <f t="shared" si="0"/>
        <v>4</v>
      </c>
      <c r="I26" s="11" t="s">
        <v>1639</v>
      </c>
    </row>
    <row r="27" spans="2:9">
      <c r="B27" s="5">
        <v>21</v>
      </c>
      <c r="C27" s="6" t="s">
        <v>29</v>
      </c>
      <c r="D27" s="34">
        <f>'Sling wire Roof 42mm'!D31:I31</f>
        <v>4</v>
      </c>
      <c r="E27" s="34"/>
      <c r="F27" s="34">
        <f t="shared" si="1"/>
        <v>4</v>
      </c>
      <c r="G27" s="10"/>
      <c r="H27" s="34">
        <f t="shared" si="0"/>
        <v>4</v>
      </c>
      <c r="I27" s="11" t="s">
        <v>1639</v>
      </c>
    </row>
    <row r="28" spans="2:9">
      <c r="B28" s="5">
        <v>22</v>
      </c>
      <c r="C28" s="6" t="s">
        <v>107</v>
      </c>
      <c r="D28" s="34" t="e">
        <f>#REF!</f>
        <v>#REF!</v>
      </c>
      <c r="E28" s="34"/>
      <c r="F28" s="34" t="e">
        <f t="shared" si="1"/>
        <v>#REF!</v>
      </c>
      <c r="G28" s="10"/>
      <c r="H28" s="34" t="e">
        <f t="shared" si="0"/>
        <v>#REF!</v>
      </c>
      <c r="I28" s="11" t="s">
        <v>111</v>
      </c>
    </row>
    <row r="29" spans="2:9">
      <c r="B29" s="5">
        <v>23</v>
      </c>
      <c r="C29" s="6" t="s">
        <v>1636</v>
      </c>
      <c r="D29" s="34">
        <f>'Mesin-Bor-JETBROSS'!E33</f>
        <v>8</v>
      </c>
      <c r="E29" s="34"/>
      <c r="F29" s="34">
        <f t="shared" si="1"/>
        <v>8</v>
      </c>
      <c r="G29" s="10"/>
      <c r="H29" s="34">
        <f t="shared" si="0"/>
        <v>8</v>
      </c>
      <c r="I29" s="11"/>
    </row>
    <row r="30" spans="2:9">
      <c r="B30" s="5">
        <v>24</v>
      </c>
      <c r="C30" s="6" t="s">
        <v>44</v>
      </c>
      <c r="D30" s="34" t="e">
        <f>#REF!</f>
        <v>#REF!</v>
      </c>
      <c r="E30" s="34">
        <v>5</v>
      </c>
      <c r="F30" s="34" t="e">
        <f t="shared" si="1"/>
        <v>#REF!</v>
      </c>
      <c r="G30" s="10">
        <v>2</v>
      </c>
      <c r="H30" s="34" t="e">
        <f t="shared" si="0"/>
        <v>#REF!</v>
      </c>
      <c r="I30" s="142" t="s">
        <v>1939</v>
      </c>
    </row>
    <row r="31" spans="2:9">
      <c r="B31" s="5">
        <v>25</v>
      </c>
      <c r="C31" s="6" t="s">
        <v>1599</v>
      </c>
      <c r="D31" s="34" t="e">
        <f>#REF!</f>
        <v>#REF!</v>
      </c>
      <c r="E31" s="34">
        <v>8</v>
      </c>
      <c r="F31" s="34" t="e">
        <f t="shared" si="1"/>
        <v>#REF!</v>
      </c>
      <c r="G31" s="10">
        <v>6</v>
      </c>
      <c r="H31" s="34" t="e">
        <f t="shared" si="0"/>
        <v>#REF!</v>
      </c>
      <c r="I31" s="11" t="s">
        <v>1769</v>
      </c>
    </row>
    <row r="32" spans="2:9">
      <c r="B32" s="5">
        <v>26</v>
      </c>
      <c r="C32" s="6" t="s">
        <v>45</v>
      </c>
      <c r="D32" s="34">
        <f>'Kunci Rachet 36 - 41'!D31:I31</f>
        <v>3</v>
      </c>
      <c r="E32" s="34"/>
      <c r="F32" s="34">
        <f t="shared" si="1"/>
        <v>3</v>
      </c>
      <c r="G32" s="10">
        <v>2</v>
      </c>
      <c r="H32" s="34">
        <f t="shared" si="0"/>
        <v>1</v>
      </c>
      <c r="I32" s="11" t="s">
        <v>1640</v>
      </c>
    </row>
    <row r="33" spans="2:9">
      <c r="B33" s="5">
        <v>27</v>
      </c>
      <c r="C33" s="6" t="s">
        <v>46</v>
      </c>
      <c r="D33" s="34">
        <f>'Kunci Rachet 12 - 17'!D31:I31</f>
        <v>4</v>
      </c>
      <c r="E33" s="34"/>
      <c r="F33" s="34">
        <f t="shared" si="1"/>
        <v>4</v>
      </c>
      <c r="G33" s="10">
        <v>4</v>
      </c>
      <c r="H33" s="34">
        <f t="shared" si="0"/>
        <v>0</v>
      </c>
      <c r="I33" s="11" t="s">
        <v>1640</v>
      </c>
    </row>
    <row r="34" spans="2:9">
      <c r="B34" s="5">
        <v>28</v>
      </c>
      <c r="C34" s="6" t="s">
        <v>47</v>
      </c>
      <c r="D34" s="34">
        <f>'Kunci Rachet 41 - 46'!D31:K31</f>
        <v>8</v>
      </c>
      <c r="E34" s="34"/>
      <c r="F34" s="34">
        <f t="shared" si="1"/>
        <v>8</v>
      </c>
      <c r="G34" s="10">
        <v>8</v>
      </c>
      <c r="H34" s="34">
        <f t="shared" si="0"/>
        <v>0</v>
      </c>
      <c r="I34" s="11" t="s">
        <v>1793</v>
      </c>
    </row>
    <row r="35" spans="2:9">
      <c r="B35" s="5">
        <v>29</v>
      </c>
      <c r="C35" s="6" t="s">
        <v>1589</v>
      </c>
      <c r="D35" s="34">
        <f>'Kunci Rachet 24-27'!D31:K31</f>
        <v>3</v>
      </c>
      <c r="E35" s="34"/>
      <c r="F35" s="34">
        <f t="shared" si="1"/>
        <v>3</v>
      </c>
      <c r="G35" s="10">
        <v>3</v>
      </c>
      <c r="H35" s="34">
        <f t="shared" si="0"/>
        <v>0</v>
      </c>
      <c r="I35" s="11" t="s">
        <v>1762</v>
      </c>
    </row>
    <row r="36" spans="2:9">
      <c r="B36" s="5">
        <v>30</v>
      </c>
      <c r="C36" s="6" t="s">
        <v>50</v>
      </c>
      <c r="D36" s="34">
        <f>'Mixer Grouting krisbow 121'!D28:M28</f>
        <v>7</v>
      </c>
      <c r="E36" s="34"/>
      <c r="F36" s="34">
        <f t="shared" si="1"/>
        <v>7</v>
      </c>
      <c r="G36" s="10">
        <v>1</v>
      </c>
      <c r="H36" s="34">
        <f t="shared" si="0"/>
        <v>6</v>
      </c>
      <c r="I36" s="11" t="s">
        <v>1772</v>
      </c>
    </row>
    <row r="37" spans="2:9">
      <c r="B37" s="5">
        <v>31</v>
      </c>
      <c r="C37" s="6" t="s">
        <v>1687</v>
      </c>
      <c r="D37" s="34" t="e">
        <f>#REF!</f>
        <v>#REF!</v>
      </c>
      <c r="E37" s="34">
        <v>5</v>
      </c>
      <c r="F37" s="34" t="e">
        <f t="shared" si="1"/>
        <v>#REF!</v>
      </c>
      <c r="G37" s="10">
        <v>10</v>
      </c>
      <c r="H37" s="34" t="e">
        <f t="shared" si="0"/>
        <v>#REF!</v>
      </c>
      <c r="I37" s="11" t="s">
        <v>1641</v>
      </c>
    </row>
    <row r="38" spans="2:9">
      <c r="B38" s="5">
        <v>32</v>
      </c>
      <c r="C38" s="6" t="s">
        <v>52</v>
      </c>
      <c r="D38" s="34">
        <f>'Hydroulic jack 20T'!D31:I31</f>
        <v>2</v>
      </c>
      <c r="E38" s="34"/>
      <c r="F38" s="34">
        <f t="shared" si="1"/>
        <v>2</v>
      </c>
      <c r="G38" s="10">
        <v>1</v>
      </c>
      <c r="H38" s="34">
        <f t="shared" si="0"/>
        <v>1</v>
      </c>
      <c r="I38" s="11" t="s">
        <v>111</v>
      </c>
    </row>
    <row r="39" spans="2:9">
      <c r="B39" s="5">
        <v>33</v>
      </c>
      <c r="C39" s="6" t="s">
        <v>1326</v>
      </c>
      <c r="D39" s="34" t="e">
        <f>#REF!</f>
        <v>#REF!</v>
      </c>
      <c r="E39" s="34">
        <v>2</v>
      </c>
      <c r="F39" s="34" t="e">
        <f t="shared" si="1"/>
        <v>#REF!</v>
      </c>
      <c r="G39" s="10">
        <v>4</v>
      </c>
      <c r="H39" s="34" t="e">
        <f t="shared" si="0"/>
        <v>#REF!</v>
      </c>
      <c r="I39" s="11" t="s">
        <v>1644</v>
      </c>
    </row>
    <row r="40" spans="2:9">
      <c r="B40" s="5">
        <v>34</v>
      </c>
      <c r="C40" s="6" t="s">
        <v>1601</v>
      </c>
      <c r="D40" s="34" t="e">
        <f>#REF!</f>
        <v>#REF!</v>
      </c>
      <c r="E40" s="34">
        <v>4</v>
      </c>
      <c r="F40" s="34" t="e">
        <f t="shared" si="1"/>
        <v>#REF!</v>
      </c>
      <c r="G40" s="10">
        <v>7</v>
      </c>
      <c r="H40" s="34" t="e">
        <f t="shared" si="0"/>
        <v>#REF!</v>
      </c>
      <c r="I40" s="11" t="s">
        <v>1690</v>
      </c>
    </row>
    <row r="41" spans="2:9">
      <c r="B41" s="5">
        <v>35</v>
      </c>
      <c r="C41" s="6" t="s">
        <v>58</v>
      </c>
      <c r="D41" s="34" t="e">
        <f>#REF!</f>
        <v>#REF!</v>
      </c>
      <c r="E41" s="34">
        <v>3</v>
      </c>
      <c r="F41" s="34" t="e">
        <f t="shared" si="1"/>
        <v>#REF!</v>
      </c>
      <c r="G41" s="10">
        <v>10</v>
      </c>
      <c r="H41" s="34" t="e">
        <f t="shared" si="0"/>
        <v>#REF!</v>
      </c>
      <c r="I41" s="11" t="s">
        <v>1771</v>
      </c>
    </row>
    <row r="42" spans="2:9">
      <c r="B42" s="5">
        <v>36</v>
      </c>
      <c r="C42" s="6" t="s">
        <v>70</v>
      </c>
      <c r="D42" s="34">
        <f>'Siku meter 30cm TEKIRO'!D30:I30</f>
        <v>4</v>
      </c>
      <c r="E42" s="34"/>
      <c r="F42" s="34">
        <f t="shared" si="1"/>
        <v>4</v>
      </c>
      <c r="G42" s="10">
        <v>4</v>
      </c>
      <c r="H42" s="34">
        <f t="shared" si="0"/>
        <v>0</v>
      </c>
      <c r="I42" s="11" t="s">
        <v>1751</v>
      </c>
    </row>
    <row r="43" spans="2:9">
      <c r="B43" s="5">
        <v>37</v>
      </c>
      <c r="C43" s="6" t="s">
        <v>69</v>
      </c>
      <c r="D43" s="34">
        <f>'Tang kombinasi 6" TEKIRO'!D30:I30</f>
        <v>3</v>
      </c>
      <c r="E43" s="34"/>
      <c r="F43" s="34">
        <f t="shared" si="1"/>
        <v>3</v>
      </c>
      <c r="G43" s="10">
        <v>3</v>
      </c>
      <c r="H43" s="34">
        <f t="shared" ref="H43:H61" si="2">D43-E43-G43</f>
        <v>0</v>
      </c>
      <c r="I43" s="11" t="s">
        <v>1600</v>
      </c>
    </row>
    <row r="44" spans="2:9">
      <c r="B44" s="5">
        <v>38</v>
      </c>
      <c r="C44" s="6" t="s">
        <v>75</v>
      </c>
      <c r="D44" s="34">
        <f>'Waterpas 30cm TEKIRO'!D30:N30</f>
        <v>5</v>
      </c>
      <c r="E44" s="34"/>
      <c r="F44" s="34">
        <f t="shared" si="1"/>
        <v>5</v>
      </c>
      <c r="G44" s="10">
        <v>5</v>
      </c>
      <c r="H44" s="34">
        <f t="shared" si="2"/>
        <v>0</v>
      </c>
      <c r="I44" s="11" t="s">
        <v>1763</v>
      </c>
    </row>
    <row r="45" spans="2:9">
      <c r="B45" s="5">
        <v>39</v>
      </c>
      <c r="C45" s="6" t="s">
        <v>76</v>
      </c>
      <c r="D45" s="34">
        <f>'Waterpas 50cm TEKIRO'!D30:I30</f>
        <v>5</v>
      </c>
      <c r="E45" s="34"/>
      <c r="F45" s="34">
        <f t="shared" si="1"/>
        <v>5</v>
      </c>
      <c r="G45" s="10">
        <v>5</v>
      </c>
      <c r="H45" s="34">
        <f t="shared" si="2"/>
        <v>0</v>
      </c>
      <c r="I45" s="11" t="s">
        <v>1641</v>
      </c>
    </row>
    <row r="46" spans="2:9">
      <c r="B46" s="5">
        <v>40</v>
      </c>
      <c r="C46" s="6" t="s">
        <v>1668</v>
      </c>
      <c r="D46" s="34">
        <f>'Kunci inggris 10inc TEKIRO'!D30:I30</f>
        <v>2</v>
      </c>
      <c r="E46" s="34"/>
      <c r="F46" s="34">
        <f t="shared" si="1"/>
        <v>2</v>
      </c>
      <c r="G46" s="10">
        <v>2</v>
      </c>
      <c r="H46" s="34">
        <f t="shared" si="2"/>
        <v>0</v>
      </c>
      <c r="I46" s="11"/>
    </row>
    <row r="47" spans="2:9">
      <c r="B47" s="5">
        <v>41</v>
      </c>
      <c r="C47" s="6" t="s">
        <v>77</v>
      </c>
      <c r="D47" s="34">
        <f>'Kunci inggris 200MM TEKIRO'!D30:I30</f>
        <v>12</v>
      </c>
      <c r="E47" s="34"/>
      <c r="F47" s="34">
        <f t="shared" si="1"/>
        <v>12</v>
      </c>
      <c r="G47" s="10">
        <v>12</v>
      </c>
      <c r="H47" s="34">
        <f t="shared" si="2"/>
        <v>0</v>
      </c>
      <c r="I47" s="11" t="s">
        <v>1637</v>
      </c>
    </row>
    <row r="48" spans="2:9">
      <c r="B48" s="5">
        <v>42</v>
      </c>
      <c r="C48" s="6" t="s">
        <v>78</v>
      </c>
      <c r="D48" s="34">
        <f>'Kunci inggris 8INC TEKIRO'!D30:I30</f>
        <v>5</v>
      </c>
      <c r="E48" s="34"/>
      <c r="F48" s="34">
        <f t="shared" si="1"/>
        <v>5</v>
      </c>
      <c r="G48" s="10">
        <v>5</v>
      </c>
      <c r="H48" s="34">
        <f t="shared" si="2"/>
        <v>0</v>
      </c>
      <c r="I48" s="11" t="s">
        <v>1764</v>
      </c>
    </row>
    <row r="49" spans="1:9">
      <c r="B49" s="5">
        <v>43</v>
      </c>
      <c r="C49" s="6" t="s">
        <v>79</v>
      </c>
      <c r="D49" s="34">
        <f>'Kunci ringpas 32 TEKIRO'!D30:I30</f>
        <v>2</v>
      </c>
      <c r="E49" s="34"/>
      <c r="F49" s="34">
        <f t="shared" si="1"/>
        <v>2</v>
      </c>
      <c r="G49" s="10">
        <v>2</v>
      </c>
      <c r="H49" s="34">
        <f t="shared" si="2"/>
        <v>0</v>
      </c>
      <c r="I49" s="11" t="s">
        <v>1672</v>
      </c>
    </row>
    <row r="50" spans="1:9">
      <c r="B50" s="5">
        <v>44</v>
      </c>
      <c r="C50" s="6" t="s">
        <v>80</v>
      </c>
      <c r="D50" s="34">
        <f>'Kunci ringpas 36 TEKIRO'!D30:I30</f>
        <v>2</v>
      </c>
      <c r="E50" s="34"/>
      <c r="F50" s="34">
        <f t="shared" si="1"/>
        <v>2</v>
      </c>
      <c r="G50" s="10">
        <v>2</v>
      </c>
      <c r="H50" s="34">
        <f t="shared" si="2"/>
        <v>0</v>
      </c>
      <c r="I50" s="11" t="s">
        <v>104</v>
      </c>
    </row>
    <row r="51" spans="1:9">
      <c r="B51" s="5">
        <v>45</v>
      </c>
      <c r="C51" s="6" t="s">
        <v>81</v>
      </c>
      <c r="D51" s="34">
        <f>'Kunci ringpas 41 TEKIRO'!D30:I30</f>
        <v>2</v>
      </c>
      <c r="E51" s="34"/>
      <c r="F51" s="34">
        <f t="shared" si="1"/>
        <v>2</v>
      </c>
      <c r="G51" s="10">
        <v>2</v>
      </c>
      <c r="H51" s="34">
        <f t="shared" si="2"/>
        <v>0</v>
      </c>
      <c r="I51" s="11" t="s">
        <v>1743</v>
      </c>
    </row>
    <row r="52" spans="1:9">
      <c r="B52" s="5">
        <v>46</v>
      </c>
      <c r="C52" s="6" t="s">
        <v>82</v>
      </c>
      <c r="D52" s="34">
        <f>'Kunci ringpas 46 TEKIRO'!D30:I30</f>
        <v>2</v>
      </c>
      <c r="E52" s="34"/>
      <c r="F52" s="34">
        <f t="shared" si="1"/>
        <v>2</v>
      </c>
      <c r="G52" s="10">
        <v>2</v>
      </c>
      <c r="H52" s="34">
        <f t="shared" si="2"/>
        <v>0</v>
      </c>
      <c r="I52" s="11"/>
    </row>
    <row r="53" spans="1:9">
      <c r="A53">
        <v>7</v>
      </c>
      <c r="B53" s="5">
        <v>47</v>
      </c>
      <c r="C53" s="6" t="s">
        <v>71</v>
      </c>
      <c r="D53" s="34">
        <f>'Kunci sock 0,5inc 32 TEKIRO'!D33:I33</f>
        <v>13</v>
      </c>
      <c r="E53" s="34"/>
      <c r="F53" s="34">
        <f t="shared" si="1"/>
        <v>13</v>
      </c>
      <c r="G53" s="10">
        <v>13</v>
      </c>
      <c r="H53" s="34">
        <f t="shared" si="2"/>
        <v>0</v>
      </c>
      <c r="I53" s="11" t="s">
        <v>1656</v>
      </c>
    </row>
    <row r="54" spans="1:9">
      <c r="B54" s="5">
        <v>48</v>
      </c>
      <c r="C54" s="6" t="s">
        <v>72</v>
      </c>
      <c r="D54" s="34">
        <f>+'Kunci sock 3,4inc 36 TEKIRO'!D35:I35</f>
        <v>14</v>
      </c>
      <c r="E54" s="34"/>
      <c r="F54" s="34">
        <f t="shared" si="1"/>
        <v>14</v>
      </c>
      <c r="G54" s="10">
        <v>14</v>
      </c>
      <c r="H54" s="34">
        <f t="shared" si="2"/>
        <v>0</v>
      </c>
      <c r="I54" s="11" t="s">
        <v>1676</v>
      </c>
    </row>
    <row r="55" spans="1:9">
      <c r="B55" s="5">
        <v>49</v>
      </c>
      <c r="C55" s="6" t="s">
        <v>73</v>
      </c>
      <c r="D55" s="34">
        <f>'Kunci sock 3,4inc 41 TEKIRO'!D35:I35</f>
        <v>14</v>
      </c>
      <c r="E55" s="34"/>
      <c r="F55" s="34">
        <f t="shared" si="1"/>
        <v>14</v>
      </c>
      <c r="G55" s="10">
        <v>14</v>
      </c>
      <c r="H55" s="34">
        <f t="shared" si="2"/>
        <v>0</v>
      </c>
      <c r="I55" s="11" t="s">
        <v>1677</v>
      </c>
    </row>
    <row r="56" spans="1:9">
      <c r="B56" s="5">
        <v>50</v>
      </c>
      <c r="C56" s="6" t="s">
        <v>74</v>
      </c>
      <c r="D56" s="34">
        <f>'Kunci sock 3,4inc 46 TEKIRO'!D35:I35</f>
        <v>14</v>
      </c>
      <c r="E56" s="34"/>
      <c r="F56" s="34">
        <f t="shared" si="1"/>
        <v>14</v>
      </c>
      <c r="G56" s="10">
        <v>14</v>
      </c>
      <c r="H56" s="34">
        <f t="shared" si="2"/>
        <v>0</v>
      </c>
      <c r="I56" s="11" t="s">
        <v>1678</v>
      </c>
    </row>
    <row r="57" spans="1:9">
      <c r="B57" s="5">
        <v>51</v>
      </c>
      <c r="C57" s="6" t="s">
        <v>83</v>
      </c>
      <c r="D57" s="34">
        <f>'OBENG(+) TEKIRO'!D30:I30</f>
        <v>3</v>
      </c>
      <c r="E57" s="34"/>
      <c r="F57" s="34">
        <f t="shared" si="1"/>
        <v>3</v>
      </c>
      <c r="G57" s="10">
        <v>3</v>
      </c>
      <c r="H57" s="34">
        <f t="shared" si="2"/>
        <v>0</v>
      </c>
      <c r="I57" s="11" t="s">
        <v>1600</v>
      </c>
    </row>
    <row r="58" spans="1:9">
      <c r="B58" s="5">
        <v>52</v>
      </c>
      <c r="C58" s="6" t="s">
        <v>84</v>
      </c>
      <c r="D58" s="34">
        <f>'OBENG(-) TEKIRO'!D30:I30</f>
        <v>3</v>
      </c>
      <c r="E58" s="34"/>
      <c r="F58" s="34">
        <f t="shared" si="1"/>
        <v>3</v>
      </c>
      <c r="G58" s="10">
        <v>3</v>
      </c>
      <c r="H58" s="34">
        <f t="shared" si="2"/>
        <v>0</v>
      </c>
      <c r="I58" s="11" t="s">
        <v>1600</v>
      </c>
    </row>
    <row r="59" spans="1:9">
      <c r="B59" s="5">
        <v>53</v>
      </c>
      <c r="C59" s="6" t="s">
        <v>108</v>
      </c>
      <c r="D59" s="34">
        <f>'Stang las CO2'!D44:I44</f>
        <v>20</v>
      </c>
      <c r="E59" s="34"/>
      <c r="F59" s="34">
        <f t="shared" si="1"/>
        <v>20</v>
      </c>
      <c r="G59" s="10"/>
      <c r="H59" s="34">
        <f t="shared" si="2"/>
        <v>20</v>
      </c>
      <c r="I59" s="11" t="s">
        <v>1657</v>
      </c>
    </row>
    <row r="60" spans="1:9">
      <c r="B60" s="5">
        <v>54</v>
      </c>
      <c r="C60" s="6" t="s">
        <v>110</v>
      </c>
      <c r="D60" s="34" t="e">
        <f>#REF!</f>
        <v>#REF!</v>
      </c>
      <c r="E60" s="34"/>
      <c r="F60" s="34">
        <v>15</v>
      </c>
      <c r="G60" s="10">
        <v>15</v>
      </c>
      <c r="H60" s="34" t="e">
        <f t="shared" si="2"/>
        <v>#REF!</v>
      </c>
      <c r="I60" s="11" t="s">
        <v>1967</v>
      </c>
    </row>
    <row r="61" spans="1:9">
      <c r="B61" s="5">
        <v>55</v>
      </c>
      <c r="C61" s="58" t="s">
        <v>1377</v>
      </c>
      <c r="D61" s="34">
        <f>'Torque-Wrench-Fattools'!D30:I30</f>
        <v>4</v>
      </c>
      <c r="E61" s="34">
        <v>2</v>
      </c>
      <c r="F61" s="34">
        <f t="shared" si="1"/>
        <v>2</v>
      </c>
      <c r="G61" s="10">
        <v>2</v>
      </c>
      <c r="H61" s="34">
        <f t="shared" si="2"/>
        <v>0</v>
      </c>
      <c r="I61" s="11" t="s">
        <v>1666</v>
      </c>
    </row>
    <row r="62" spans="1:9">
      <c r="B62" s="5">
        <v>56</v>
      </c>
      <c r="C62" s="59" t="s">
        <v>113</v>
      </c>
      <c r="D62" s="34">
        <f>'Mesin Winc'!D30:I30</f>
        <v>2</v>
      </c>
      <c r="E62" s="34"/>
      <c r="F62" s="34">
        <f t="shared" si="1"/>
        <v>2</v>
      </c>
      <c r="G62" s="10"/>
      <c r="H62" s="34">
        <f t="shared" ref="H62:H84" si="3">D62-E62-G62</f>
        <v>2</v>
      </c>
      <c r="I62" s="11" t="s">
        <v>1657</v>
      </c>
    </row>
    <row r="63" spans="1:9" ht="15.6" customHeight="1">
      <c r="B63" s="5">
        <v>57</v>
      </c>
      <c r="C63" s="59" t="s">
        <v>114</v>
      </c>
      <c r="D63" s="34">
        <f>'Mesin washer'!D30:I30</f>
        <v>1</v>
      </c>
      <c r="E63" s="34"/>
      <c r="F63" s="34">
        <f t="shared" si="1"/>
        <v>1</v>
      </c>
      <c r="G63" s="10">
        <v>1</v>
      </c>
      <c r="H63" s="34">
        <f t="shared" si="3"/>
        <v>0</v>
      </c>
      <c r="I63" s="160" t="s">
        <v>1942</v>
      </c>
    </row>
    <row r="64" spans="1:9" ht="15.6" customHeight="1">
      <c r="B64" s="5">
        <v>58</v>
      </c>
      <c r="C64" s="130" t="s">
        <v>1838</v>
      </c>
      <c r="D64" s="34">
        <v>1</v>
      </c>
      <c r="E64" s="34"/>
      <c r="F64" s="34"/>
      <c r="G64" s="10"/>
      <c r="H64" s="34"/>
      <c r="I64" s="160" t="s">
        <v>1845</v>
      </c>
    </row>
    <row r="65" spans="2:9" ht="15.6" customHeight="1">
      <c r="B65" s="5">
        <v>59</v>
      </c>
      <c r="C65" s="130" t="s">
        <v>1839</v>
      </c>
      <c r="D65" s="34">
        <v>2</v>
      </c>
      <c r="E65" s="34"/>
      <c r="F65" s="34"/>
      <c r="G65" s="10"/>
      <c r="H65" s="34"/>
      <c r="I65" s="160" t="s">
        <v>1845</v>
      </c>
    </row>
    <row r="66" spans="2:9" ht="15.6" customHeight="1">
      <c r="B66" s="5">
        <v>60</v>
      </c>
      <c r="C66" s="130" t="s">
        <v>1840</v>
      </c>
      <c r="D66" s="34">
        <v>2</v>
      </c>
      <c r="E66" s="34"/>
      <c r="F66" s="34"/>
      <c r="G66" s="10"/>
      <c r="H66" s="34"/>
      <c r="I66" s="160" t="s">
        <v>1845</v>
      </c>
    </row>
    <row r="67" spans="2:9" ht="15.6" customHeight="1">
      <c r="B67" s="5">
        <v>61</v>
      </c>
      <c r="C67" s="130" t="s">
        <v>1841</v>
      </c>
      <c r="D67" s="34">
        <v>1</v>
      </c>
      <c r="E67" s="34"/>
      <c r="F67" s="34"/>
      <c r="G67" s="10"/>
      <c r="H67" s="34"/>
      <c r="I67" s="160" t="s">
        <v>1845</v>
      </c>
    </row>
    <row r="68" spans="2:9" ht="15.6" customHeight="1">
      <c r="B68" s="5">
        <v>62</v>
      </c>
      <c r="C68" s="130" t="s">
        <v>1842</v>
      </c>
      <c r="D68" s="34">
        <v>1</v>
      </c>
      <c r="E68" s="34"/>
      <c r="F68" s="34"/>
      <c r="G68" s="10"/>
      <c r="H68" s="34"/>
      <c r="I68" s="160" t="s">
        <v>1845</v>
      </c>
    </row>
    <row r="69" spans="2:9" ht="15.6" customHeight="1">
      <c r="B69" s="5">
        <v>63</v>
      </c>
      <c r="C69" s="130" t="s">
        <v>1843</v>
      </c>
      <c r="D69" s="34">
        <v>2</v>
      </c>
      <c r="E69" s="34"/>
      <c r="F69" s="34"/>
      <c r="G69" s="10"/>
      <c r="H69" s="34"/>
      <c r="I69" s="160" t="s">
        <v>1845</v>
      </c>
    </row>
    <row r="70" spans="2:9" ht="15.6" customHeight="1">
      <c r="B70" s="5">
        <v>64</v>
      </c>
      <c r="C70" s="130" t="s">
        <v>1844</v>
      </c>
      <c r="D70" s="34">
        <v>2</v>
      </c>
      <c r="E70" s="34"/>
      <c r="F70" s="34"/>
      <c r="G70" s="10"/>
      <c r="H70" s="34"/>
      <c r="I70" s="160" t="s">
        <v>1845</v>
      </c>
    </row>
    <row r="71" spans="2:9" ht="15.6" customHeight="1">
      <c r="B71" s="5">
        <v>65</v>
      </c>
      <c r="C71" s="130" t="s">
        <v>1846</v>
      </c>
      <c r="D71" s="34">
        <v>2</v>
      </c>
      <c r="E71" s="34"/>
      <c r="F71" s="34"/>
      <c r="G71" s="10"/>
      <c r="H71" s="34"/>
      <c r="I71" s="160" t="s">
        <v>1851</v>
      </c>
    </row>
    <row r="72" spans="2:9" ht="15.6" customHeight="1">
      <c r="B72" s="5">
        <v>66</v>
      </c>
      <c r="C72" s="130" t="s">
        <v>1847</v>
      </c>
      <c r="D72" s="34">
        <v>2</v>
      </c>
      <c r="E72" s="34"/>
      <c r="F72" s="34"/>
      <c r="G72" s="10"/>
      <c r="H72" s="34"/>
      <c r="I72" s="160" t="s">
        <v>1851</v>
      </c>
    </row>
    <row r="73" spans="2:9" ht="15.6" customHeight="1">
      <c r="B73" s="5">
        <v>67</v>
      </c>
      <c r="C73" s="130" t="s">
        <v>1848</v>
      </c>
      <c r="D73" s="34">
        <v>1</v>
      </c>
      <c r="E73" s="34"/>
      <c r="F73" s="34"/>
      <c r="G73" s="10"/>
      <c r="H73" s="34"/>
      <c r="I73" s="160" t="s">
        <v>1851</v>
      </c>
    </row>
    <row r="74" spans="2:9" ht="15.6" customHeight="1">
      <c r="B74" s="5">
        <v>68</v>
      </c>
      <c r="C74" s="130" t="s">
        <v>1849</v>
      </c>
      <c r="D74" s="34">
        <v>1</v>
      </c>
      <c r="E74" s="34"/>
      <c r="F74" s="34"/>
      <c r="G74" s="10"/>
      <c r="H74" s="34"/>
      <c r="I74" s="160" t="s">
        <v>1851</v>
      </c>
    </row>
    <row r="75" spans="2:9" ht="15.6" customHeight="1">
      <c r="B75" s="5">
        <v>69</v>
      </c>
      <c r="C75" s="130" t="s">
        <v>1850</v>
      </c>
      <c r="D75" s="34">
        <v>2</v>
      </c>
      <c r="E75" s="34"/>
      <c r="F75" s="34"/>
      <c r="G75" s="10"/>
      <c r="H75" s="34"/>
      <c r="I75" s="160" t="s">
        <v>1851</v>
      </c>
    </row>
    <row r="76" spans="2:9">
      <c r="B76" s="5">
        <v>70</v>
      </c>
      <c r="C76" s="130" t="s">
        <v>1604</v>
      </c>
      <c r="D76" s="34" t="e">
        <f>#REF!</f>
        <v>#REF!</v>
      </c>
      <c r="E76" s="34"/>
      <c r="F76" s="34" t="e">
        <f t="shared" si="1"/>
        <v>#REF!</v>
      </c>
      <c r="G76" s="10">
        <v>1</v>
      </c>
      <c r="H76" s="34" t="e">
        <f t="shared" si="3"/>
        <v>#REF!</v>
      </c>
      <c r="I76" s="11" t="s">
        <v>1645</v>
      </c>
    </row>
    <row r="77" spans="2:9">
      <c r="B77" s="5">
        <v>71</v>
      </c>
      <c r="C77" s="130" t="s">
        <v>1606</v>
      </c>
      <c r="D77" s="34" t="e">
        <f>#REF!</f>
        <v>#REF!</v>
      </c>
      <c r="E77" s="34"/>
      <c r="F77" s="34" t="e">
        <f t="shared" si="1"/>
        <v>#REF!</v>
      </c>
      <c r="G77" s="10">
        <v>2</v>
      </c>
      <c r="H77" s="34" t="e">
        <f t="shared" si="3"/>
        <v>#REF!</v>
      </c>
      <c r="I77" s="11" t="s">
        <v>1645</v>
      </c>
    </row>
    <row r="78" spans="2:9">
      <c r="B78" s="5">
        <v>72</v>
      </c>
      <c r="C78" s="130" t="s">
        <v>1608</v>
      </c>
      <c r="D78" s="34" t="e">
        <f>#REF!</f>
        <v>#REF!</v>
      </c>
      <c r="E78" s="34"/>
      <c r="F78" s="34" t="e">
        <f t="shared" si="1"/>
        <v>#REF!</v>
      </c>
      <c r="G78" s="10">
        <v>1</v>
      </c>
      <c r="H78" s="34" t="e">
        <f t="shared" si="3"/>
        <v>#REF!</v>
      </c>
      <c r="I78" s="11" t="s">
        <v>1645</v>
      </c>
    </row>
    <row r="79" spans="2:9">
      <c r="B79" s="5">
        <v>73</v>
      </c>
      <c r="C79" s="130" t="s">
        <v>1610</v>
      </c>
      <c r="D79" s="34" t="e">
        <f>#REF!</f>
        <v>#REF!</v>
      </c>
      <c r="E79" s="34"/>
      <c r="F79" s="34" t="e">
        <f t="shared" si="1"/>
        <v>#REF!</v>
      </c>
      <c r="G79" s="10">
        <v>1</v>
      </c>
      <c r="H79" s="34" t="e">
        <f t="shared" si="3"/>
        <v>#REF!</v>
      </c>
      <c r="I79" s="11" t="s">
        <v>1622</v>
      </c>
    </row>
    <row r="80" spans="2:9">
      <c r="B80" s="5">
        <v>74</v>
      </c>
      <c r="C80" s="130" t="s">
        <v>1616</v>
      </c>
      <c r="D80" s="34">
        <f>'Lampu-Sorot-Light-1000W Besar'!D31:I31</f>
        <v>5</v>
      </c>
      <c r="E80" s="34">
        <v>3</v>
      </c>
      <c r="F80" s="34">
        <f t="shared" si="1"/>
        <v>2</v>
      </c>
      <c r="G80" s="10">
        <v>2</v>
      </c>
      <c r="H80" s="34">
        <f t="shared" si="3"/>
        <v>0</v>
      </c>
      <c r="I80" s="11" t="s">
        <v>1657</v>
      </c>
    </row>
    <row r="81" spans="2:9">
      <c r="B81" s="5">
        <v>75</v>
      </c>
      <c r="C81" s="130" t="s">
        <v>1617</v>
      </c>
      <c r="D81" s="34">
        <f>'Lampu-Sorot-Light-1000W Kecil'!D31:I31</f>
        <v>3</v>
      </c>
      <c r="E81" s="34"/>
      <c r="F81" s="34">
        <f t="shared" si="1"/>
        <v>3</v>
      </c>
      <c r="G81" s="10">
        <v>3</v>
      </c>
      <c r="H81" s="34">
        <f t="shared" si="3"/>
        <v>0</v>
      </c>
      <c r="I81" s="11" t="s">
        <v>1657</v>
      </c>
    </row>
    <row r="82" spans="2:9">
      <c r="B82" s="5">
        <v>76</v>
      </c>
      <c r="C82" s="130" t="s">
        <v>1658</v>
      </c>
      <c r="D82" s="34">
        <f>'Lampu-Sorot-Light-200W Bulat'!D31:I31</f>
        <v>20</v>
      </c>
      <c r="E82" s="34"/>
      <c r="F82" s="34">
        <f t="shared" si="1"/>
        <v>20</v>
      </c>
      <c r="G82" s="10">
        <v>10</v>
      </c>
      <c r="H82" s="34">
        <f t="shared" si="3"/>
        <v>10</v>
      </c>
      <c r="I82" s="11" t="s">
        <v>1659</v>
      </c>
    </row>
    <row r="83" spans="2:9">
      <c r="B83" s="5">
        <v>77</v>
      </c>
      <c r="C83" s="58" t="s">
        <v>1337</v>
      </c>
      <c r="D83" s="34">
        <f>'Mesin-Oven-Kawat-Las'!D31:I31</f>
        <v>1</v>
      </c>
      <c r="E83" s="34"/>
      <c r="F83" s="34">
        <f t="shared" si="1"/>
        <v>1</v>
      </c>
      <c r="G83" s="10">
        <v>1</v>
      </c>
      <c r="H83" s="34">
        <f t="shared" si="3"/>
        <v>0</v>
      </c>
      <c r="I83" s="11" t="s">
        <v>111</v>
      </c>
    </row>
    <row r="84" spans="2:9">
      <c r="B84" s="5">
        <v>78</v>
      </c>
      <c r="C84" s="144" t="s">
        <v>1652</v>
      </c>
      <c r="D84" s="145">
        <f>'Toilet Portable'!D30</f>
        <v>2</v>
      </c>
      <c r="E84" s="145"/>
      <c r="F84" s="34">
        <f>D84-E84</f>
        <v>2</v>
      </c>
      <c r="G84" s="10">
        <v>2</v>
      </c>
      <c r="H84" s="34">
        <f t="shared" si="3"/>
        <v>0</v>
      </c>
      <c r="I84" s="147" t="s">
        <v>1653</v>
      </c>
    </row>
    <row r="85" spans="2:9">
      <c r="B85" s="5">
        <v>79</v>
      </c>
      <c r="C85" s="6" t="s">
        <v>1669</v>
      </c>
      <c r="D85" s="145" t="e">
        <f>#REF!</f>
        <v>#REF!</v>
      </c>
      <c r="E85" s="145"/>
      <c r="F85" s="34" t="e">
        <f>D85-E85</f>
        <v>#REF!</v>
      </c>
      <c r="G85" s="10"/>
      <c r="H85" s="34" t="e">
        <f t="shared" ref="H85:H90" si="4">D85-E85-G85</f>
        <v>#REF!</v>
      </c>
      <c r="I85" s="147" t="s">
        <v>1657</v>
      </c>
    </row>
    <row r="86" spans="2:9">
      <c r="B86" s="5">
        <v>80</v>
      </c>
      <c r="C86" s="6" t="s">
        <v>1744</v>
      </c>
      <c r="D86" s="145">
        <v>3</v>
      </c>
      <c r="E86" s="145"/>
      <c r="F86" s="145"/>
      <c r="G86" s="146"/>
      <c r="H86" s="34">
        <f t="shared" si="4"/>
        <v>3</v>
      </c>
      <c r="I86" s="147"/>
    </row>
    <row r="87" spans="2:9">
      <c r="B87" s="5">
        <v>81</v>
      </c>
      <c r="C87" s="6" t="s">
        <v>1745</v>
      </c>
      <c r="D87" s="145">
        <v>7</v>
      </c>
      <c r="E87" s="145"/>
      <c r="F87" s="145"/>
      <c r="G87" s="146">
        <v>7</v>
      </c>
      <c r="H87" s="34">
        <f t="shared" si="4"/>
        <v>0</v>
      </c>
      <c r="I87" s="147" t="s">
        <v>1773</v>
      </c>
    </row>
    <row r="88" spans="2:9">
      <c r="B88" s="5">
        <v>82</v>
      </c>
      <c r="C88" s="6" t="s">
        <v>1746</v>
      </c>
      <c r="D88" s="145">
        <v>20</v>
      </c>
      <c r="E88" s="145"/>
      <c r="F88" s="145"/>
      <c r="G88" s="146">
        <v>20</v>
      </c>
      <c r="H88" s="34">
        <f t="shared" si="4"/>
        <v>0</v>
      </c>
      <c r="I88" s="147"/>
    </row>
    <row r="89" spans="2:9">
      <c r="B89" s="5">
        <v>83</v>
      </c>
      <c r="C89" s="6" t="s">
        <v>1747</v>
      </c>
      <c r="D89" s="145">
        <v>5</v>
      </c>
      <c r="E89" s="145"/>
      <c r="F89" s="145"/>
      <c r="G89" s="146"/>
      <c r="H89" s="34">
        <f t="shared" si="4"/>
        <v>5</v>
      </c>
      <c r="I89" s="147"/>
    </row>
    <row r="90" spans="2:9" ht="15.75" thickBot="1">
      <c r="B90" s="171"/>
      <c r="C90" s="8"/>
      <c r="D90" s="172"/>
      <c r="E90" s="172"/>
      <c r="F90" s="172"/>
      <c r="G90" s="9"/>
      <c r="H90" s="174">
        <f t="shared" si="4"/>
        <v>0</v>
      </c>
      <c r="I90" s="12"/>
    </row>
    <row r="91" spans="2:9">
      <c r="B91" s="167"/>
      <c r="C91" s="144" t="s">
        <v>1756</v>
      </c>
      <c r="D91" s="168">
        <v>11</v>
      </c>
      <c r="E91" s="168"/>
      <c r="F91" s="168"/>
      <c r="G91" s="169"/>
      <c r="H91" s="168"/>
      <c r="I91" s="170" t="s">
        <v>1931</v>
      </c>
    </row>
    <row r="92" spans="2:9">
      <c r="B92" s="165"/>
      <c r="C92" s="166" t="s">
        <v>1757</v>
      </c>
      <c r="D92" s="145">
        <v>7</v>
      </c>
      <c r="E92" s="145"/>
      <c r="F92" s="145"/>
      <c r="G92" s="146"/>
      <c r="H92" s="145"/>
      <c r="I92" s="147" t="s">
        <v>1929</v>
      </c>
    </row>
    <row r="93" spans="2:9">
      <c r="B93" s="165"/>
      <c r="C93" s="166" t="s">
        <v>1758</v>
      </c>
      <c r="D93" s="145">
        <v>2</v>
      </c>
      <c r="E93" s="145"/>
      <c r="F93" s="145"/>
      <c r="G93" s="146"/>
      <c r="H93" s="145"/>
      <c r="I93" s="147" t="s">
        <v>1956</v>
      </c>
    </row>
    <row r="94" spans="2:9" ht="27" customHeight="1">
      <c r="B94" s="165"/>
      <c r="C94" s="233" t="s">
        <v>1759</v>
      </c>
      <c r="D94" s="145">
        <v>5</v>
      </c>
      <c r="E94" s="145"/>
      <c r="F94" s="145"/>
      <c r="G94" s="146"/>
      <c r="H94" s="145"/>
      <c r="I94" s="241" t="s">
        <v>1932</v>
      </c>
    </row>
    <row r="95" spans="2:9">
      <c r="B95" s="165"/>
      <c r="C95" s="166" t="s">
        <v>1761</v>
      </c>
      <c r="D95" s="145">
        <v>1</v>
      </c>
      <c r="E95" s="145"/>
      <c r="F95" s="145"/>
      <c r="G95" s="146"/>
      <c r="H95" s="145"/>
      <c r="I95" s="147"/>
    </row>
    <row r="96" spans="2:9">
      <c r="B96" s="165"/>
      <c r="C96" s="166" t="s">
        <v>1760</v>
      </c>
      <c r="D96" s="145">
        <v>1</v>
      </c>
      <c r="E96" s="145"/>
      <c r="F96" s="145"/>
      <c r="G96" s="146"/>
      <c r="H96" s="145"/>
      <c r="I96" s="147" t="s">
        <v>1936</v>
      </c>
    </row>
    <row r="97" spans="2:9">
      <c r="B97" s="165"/>
      <c r="C97" s="166" t="s">
        <v>1760</v>
      </c>
      <c r="D97" s="145">
        <v>1</v>
      </c>
      <c r="E97" s="145"/>
      <c r="F97" s="145"/>
      <c r="G97" s="146"/>
      <c r="H97" s="145"/>
      <c r="I97" s="147"/>
    </row>
    <row r="98" spans="2:9">
      <c r="B98" s="165"/>
      <c r="C98" s="166" t="s">
        <v>1760</v>
      </c>
      <c r="D98" s="145">
        <v>1</v>
      </c>
      <c r="E98" s="145"/>
      <c r="F98" s="145"/>
      <c r="G98" s="146"/>
      <c r="H98" s="145"/>
      <c r="I98" s="147"/>
    </row>
    <row r="99" spans="2:9">
      <c r="B99" s="165"/>
      <c r="C99" s="166" t="s">
        <v>1760</v>
      </c>
      <c r="D99" s="145">
        <v>1</v>
      </c>
      <c r="E99" s="145"/>
      <c r="F99" s="145"/>
      <c r="G99" s="146"/>
      <c r="H99" s="145"/>
      <c r="I99" s="147"/>
    </row>
    <row r="100" spans="2:9">
      <c r="B100" s="165"/>
      <c r="C100" s="166" t="s">
        <v>1760</v>
      </c>
      <c r="D100" s="145">
        <v>1</v>
      </c>
      <c r="E100" s="145"/>
      <c r="F100" s="145"/>
      <c r="G100" s="146"/>
      <c r="H100" s="145"/>
      <c r="I100" s="147"/>
    </row>
    <row r="101" spans="2:9">
      <c r="B101" s="165"/>
      <c r="C101" s="166" t="s">
        <v>1957</v>
      </c>
      <c r="D101" s="145"/>
      <c r="E101" s="145"/>
      <c r="F101" s="145"/>
      <c r="G101" s="146"/>
      <c r="H101" s="145"/>
      <c r="I101" s="147"/>
    </row>
    <row r="102" spans="2:9">
      <c r="B102" s="165"/>
      <c r="C102" s="166"/>
      <c r="D102" s="145"/>
      <c r="E102" s="145"/>
      <c r="F102" s="145"/>
      <c r="G102" s="146"/>
      <c r="H102" s="145"/>
      <c r="I102" s="147"/>
    </row>
    <row r="103" spans="2:9">
      <c r="B103" s="165"/>
      <c r="C103" s="166"/>
      <c r="D103" s="145"/>
      <c r="E103" s="145"/>
      <c r="F103" s="145"/>
      <c r="G103" s="146"/>
      <c r="H103" s="145"/>
      <c r="I103" s="147"/>
    </row>
    <row r="104" spans="2:9">
      <c r="B104" s="165"/>
      <c r="C104" s="166"/>
      <c r="D104" s="145"/>
      <c r="E104" s="145"/>
      <c r="F104" s="145"/>
      <c r="G104" s="146"/>
      <c r="H104" s="145"/>
      <c r="I104" s="147"/>
    </row>
    <row r="105" spans="2:9">
      <c r="B105" s="165"/>
      <c r="C105" s="166"/>
      <c r="D105" s="145"/>
      <c r="E105" s="145"/>
      <c r="F105" s="145"/>
      <c r="G105" s="146"/>
      <c r="H105" s="145"/>
      <c r="I105" s="147"/>
    </row>
    <row r="106" spans="2:9">
      <c r="B106" s="165"/>
      <c r="C106" s="166"/>
      <c r="D106" s="145"/>
      <c r="E106" s="145"/>
      <c r="F106" s="145"/>
      <c r="G106" s="146"/>
      <c r="H106" s="145"/>
      <c r="I106" s="147"/>
    </row>
    <row r="107" spans="2:9" ht="15.75" thickBot="1">
      <c r="B107" s="7"/>
      <c r="C107" s="8"/>
      <c r="D107" s="9"/>
      <c r="E107" s="9"/>
      <c r="F107" s="9"/>
      <c r="G107" s="9"/>
      <c r="H107" s="9"/>
      <c r="I107" s="12"/>
    </row>
  </sheetData>
  <mergeCells count="9">
    <mergeCell ref="H4:H5"/>
    <mergeCell ref="I4:I5"/>
    <mergeCell ref="B2:H2"/>
    <mergeCell ref="B4:B5"/>
    <mergeCell ref="C4:C5"/>
    <mergeCell ref="D4:D5"/>
    <mergeCell ref="G4:G5"/>
    <mergeCell ref="E4:E5"/>
    <mergeCell ref="F4:F5"/>
  </mergeCells>
  <pageMargins left="0.18" right="0.1" top="0.2" bottom="0.14000000000000001" header="0.11" footer="0.09"/>
  <pageSetup paperSize="9" scale="66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3:AK109"/>
  <sheetViews>
    <sheetView view="pageBreakPreview" topLeftCell="A4" zoomScale="83" zoomScaleNormal="100" zoomScaleSheetLayoutView="83" workbookViewId="0">
      <pane ySplit="8" topLeftCell="A42" activePane="bottomLeft" state="frozen"/>
      <selection activeCell="J34" sqref="J34"/>
      <selection pane="bottomLeft" activeCell="J34" sqref="J34"/>
    </sheetView>
  </sheetViews>
  <sheetFormatPr defaultRowHeight="15"/>
  <cols>
    <col min="1" max="1" width="3.28515625" customWidth="1"/>
    <col min="2" max="2" width="22.85546875" customWidth="1"/>
    <col min="3" max="3" width="11.140625" customWidth="1"/>
    <col min="4" max="4" width="7.5703125" customWidth="1"/>
    <col min="5" max="6" width="12.7109375" customWidth="1"/>
    <col min="7" max="7" width="12.140625" customWidth="1"/>
    <col min="8" max="8" width="12.7109375" customWidth="1"/>
    <col min="9" max="10" width="6.140625" customWidth="1"/>
    <col min="11" max="12" width="12.140625" customWidth="1"/>
    <col min="13" max="13" width="12.7109375" customWidth="1"/>
    <col min="14" max="14" width="9.5703125" customWidth="1"/>
    <col min="15" max="16" width="7.7109375" customWidth="1"/>
    <col min="17" max="21" width="12.7109375" customWidth="1"/>
    <col min="22" max="24" width="15.28515625" customWidth="1"/>
    <col min="25" max="26" width="9.85546875" customWidth="1"/>
    <col min="27" max="27" width="12.7109375" customWidth="1"/>
    <col min="28" max="29" width="9.7109375" customWidth="1"/>
  </cols>
  <sheetData>
    <row r="3" spans="1:37">
      <c r="A3" t="s">
        <v>4</v>
      </c>
    </row>
    <row r="5" spans="1:37">
      <c r="A5" s="1" t="s">
        <v>5</v>
      </c>
    </row>
    <row r="6" spans="1:37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3"/>
      <c r="V6" s="563"/>
      <c r="W6" s="563"/>
      <c r="X6" s="563"/>
      <c r="Y6" s="563"/>
      <c r="Z6" s="563"/>
      <c r="AA6" s="563"/>
      <c r="AB6" s="563"/>
      <c r="AC6" s="563"/>
      <c r="AD6" s="13"/>
      <c r="AE6" s="13"/>
      <c r="AF6" s="13"/>
      <c r="AG6" s="13"/>
      <c r="AH6" s="13"/>
      <c r="AI6" s="13"/>
      <c r="AJ6" s="13"/>
      <c r="AK6" s="13"/>
    </row>
    <row r="7" spans="1:37">
      <c r="A7" s="1"/>
    </row>
    <row r="8" spans="1:37" ht="16.5" thickBot="1">
      <c r="A8" s="610"/>
      <c r="B8" s="610"/>
      <c r="C8" s="610"/>
      <c r="D8" s="610"/>
      <c r="E8" s="610"/>
      <c r="F8" s="610"/>
      <c r="G8" s="610"/>
      <c r="H8" s="610"/>
      <c r="I8" s="610"/>
      <c r="J8" s="610"/>
      <c r="K8" s="610"/>
      <c r="L8" s="610"/>
      <c r="M8" s="610"/>
      <c r="N8" s="610"/>
      <c r="O8" s="610"/>
      <c r="P8" s="610"/>
      <c r="Q8" s="610"/>
      <c r="R8" s="610"/>
      <c r="S8" s="610"/>
      <c r="T8" s="610"/>
      <c r="U8" s="610"/>
      <c r="V8" s="610"/>
      <c r="W8" s="610"/>
      <c r="X8" s="610"/>
      <c r="Y8" s="610"/>
      <c r="Z8" s="610"/>
      <c r="AA8" s="610"/>
      <c r="AB8" s="610"/>
      <c r="AC8" s="610"/>
    </row>
    <row r="9" spans="1:37" ht="15.75" customHeight="1">
      <c r="A9" s="611" t="s">
        <v>0</v>
      </c>
      <c r="B9" s="613" t="s">
        <v>1693</v>
      </c>
      <c r="C9" s="608" t="s">
        <v>1826</v>
      </c>
      <c r="D9" s="608" t="s">
        <v>130</v>
      </c>
      <c r="E9" s="617" t="s">
        <v>1646</v>
      </c>
      <c r="F9" s="617" t="s">
        <v>1989</v>
      </c>
      <c r="G9" s="613" t="s">
        <v>131</v>
      </c>
      <c r="H9" s="613" t="s">
        <v>1673</v>
      </c>
      <c r="I9" s="619" t="s">
        <v>1974</v>
      </c>
      <c r="J9" s="620"/>
      <c r="K9" s="613" t="s">
        <v>2000</v>
      </c>
      <c r="L9" s="245"/>
      <c r="M9" s="608" t="s">
        <v>1975</v>
      </c>
      <c r="N9" s="619" t="s">
        <v>1675</v>
      </c>
      <c r="O9" s="620"/>
      <c r="P9" s="619" t="s">
        <v>1781</v>
      </c>
      <c r="Q9" s="620"/>
      <c r="R9" s="613" t="s">
        <v>1993</v>
      </c>
      <c r="S9" s="613" t="s">
        <v>1691</v>
      </c>
      <c r="T9" s="613" t="s">
        <v>1861</v>
      </c>
      <c r="U9" s="613" t="s">
        <v>1642</v>
      </c>
      <c r="V9" s="245"/>
      <c r="W9" s="245"/>
      <c r="X9" s="245"/>
      <c r="Y9" s="613" t="s">
        <v>1862</v>
      </c>
      <c r="Z9" s="245"/>
      <c r="AA9" s="608" t="s">
        <v>1941</v>
      </c>
      <c r="AB9" s="615" t="s">
        <v>20</v>
      </c>
      <c r="AC9" s="616"/>
    </row>
    <row r="10" spans="1:37" ht="15.75" customHeight="1">
      <c r="A10" s="612"/>
      <c r="B10" s="614"/>
      <c r="C10" s="609"/>
      <c r="D10" s="609"/>
      <c r="E10" s="618"/>
      <c r="F10" s="618"/>
      <c r="G10" s="614"/>
      <c r="H10" s="614"/>
      <c r="I10" s="621"/>
      <c r="J10" s="622"/>
      <c r="K10" s="614"/>
      <c r="L10" s="246" t="s">
        <v>2008</v>
      </c>
      <c r="M10" s="609"/>
      <c r="N10" s="621"/>
      <c r="O10" s="622"/>
      <c r="P10" s="621"/>
      <c r="Q10" s="622"/>
      <c r="R10" s="614"/>
      <c r="S10" s="614"/>
      <c r="T10" s="614"/>
      <c r="U10" s="614"/>
      <c r="V10" s="246" t="s">
        <v>1997</v>
      </c>
      <c r="W10" s="246" t="s">
        <v>2059</v>
      </c>
      <c r="X10" s="246" t="s">
        <v>2041</v>
      </c>
      <c r="Y10" s="614"/>
      <c r="Z10" s="246" t="s">
        <v>2050</v>
      </c>
      <c r="AA10" s="609"/>
      <c r="AB10" s="33"/>
      <c r="AC10" s="175"/>
    </row>
    <row r="11" spans="1:37" ht="24.75" customHeight="1">
      <c r="A11" s="597"/>
      <c r="B11" s="566"/>
      <c r="C11" s="568"/>
      <c r="D11" s="568"/>
      <c r="E11" s="173" t="s">
        <v>1648</v>
      </c>
      <c r="F11" s="173" t="s">
        <v>2021</v>
      </c>
      <c r="G11" s="126" t="s">
        <v>1988</v>
      </c>
      <c r="H11" s="126" t="s">
        <v>1750</v>
      </c>
      <c r="I11" s="126" t="s">
        <v>2027</v>
      </c>
      <c r="J11" s="126" t="s">
        <v>2007</v>
      </c>
      <c r="K11" s="126" t="s">
        <v>2003</v>
      </c>
      <c r="L11" s="126" t="s">
        <v>2012</v>
      </c>
      <c r="M11" s="126" t="s">
        <v>1674</v>
      </c>
      <c r="N11" s="126" t="s">
        <v>2035</v>
      </c>
      <c r="O11" s="126" t="s">
        <v>2034</v>
      </c>
      <c r="P11" s="126" t="s">
        <v>2039</v>
      </c>
      <c r="Q11" s="126" t="s">
        <v>1999</v>
      </c>
      <c r="R11" s="126" t="s">
        <v>1994</v>
      </c>
      <c r="S11" s="126" t="s">
        <v>1645</v>
      </c>
      <c r="T11" s="126" t="s">
        <v>1862</v>
      </c>
      <c r="U11" s="126" t="s">
        <v>1913</v>
      </c>
      <c r="V11" s="126" t="s">
        <v>1998</v>
      </c>
      <c r="W11" s="126" t="s">
        <v>2024</v>
      </c>
      <c r="X11" s="126"/>
      <c r="Y11" s="566"/>
      <c r="Z11" s="126"/>
      <c r="AA11" s="568"/>
      <c r="AB11" s="33" t="s">
        <v>19</v>
      </c>
      <c r="AC11" s="175" t="s">
        <v>18</v>
      </c>
    </row>
    <row r="12" spans="1:37" ht="15.75">
      <c r="A12" s="42"/>
      <c r="B12" s="16"/>
      <c r="C12" s="16"/>
      <c r="D12" s="16"/>
      <c r="E12" s="17"/>
      <c r="F12" s="17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9"/>
      <c r="AC12" s="176"/>
    </row>
    <row r="13" spans="1:37">
      <c r="A13" s="215"/>
      <c r="B13" s="162" t="s">
        <v>1819</v>
      </c>
      <c r="C13" s="217"/>
      <c r="D13" s="217"/>
      <c r="E13" s="217"/>
      <c r="F13" s="217"/>
      <c r="G13" s="220">
        <v>1</v>
      </c>
      <c r="H13" s="220"/>
      <c r="I13" s="220"/>
      <c r="J13" s="220" t="s">
        <v>1985</v>
      </c>
      <c r="K13" s="220">
        <v>1</v>
      </c>
      <c r="L13" s="220"/>
      <c r="M13" s="220">
        <v>2</v>
      </c>
      <c r="N13" s="220"/>
      <c r="O13" s="220">
        <v>3</v>
      </c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4"/>
      <c r="AC13" s="227"/>
    </row>
    <row r="14" spans="1:37">
      <c r="A14" s="215"/>
      <c r="B14" s="242" t="s">
        <v>1818</v>
      </c>
      <c r="C14" s="218"/>
      <c r="D14" s="218"/>
      <c r="E14" s="218"/>
      <c r="F14" s="218"/>
      <c r="G14" s="222">
        <v>2</v>
      </c>
      <c r="H14" s="222"/>
      <c r="I14" s="222"/>
      <c r="J14" s="222">
        <v>1</v>
      </c>
      <c r="K14" s="222"/>
      <c r="L14" s="222"/>
      <c r="M14" s="222">
        <v>3</v>
      </c>
      <c r="N14" s="222"/>
      <c r="O14" s="222" t="s">
        <v>1981</v>
      </c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6"/>
      <c r="AC14" s="229"/>
    </row>
    <row r="15" spans="1:37">
      <c r="A15" s="215"/>
      <c r="B15" s="242" t="s">
        <v>1944</v>
      </c>
      <c r="C15" s="53"/>
      <c r="D15" s="53"/>
      <c r="E15" s="53"/>
      <c r="F15" s="53"/>
      <c r="G15" s="150">
        <v>3</v>
      </c>
      <c r="H15" s="150">
        <v>1</v>
      </c>
      <c r="I15" s="150"/>
      <c r="J15" s="150"/>
      <c r="K15" s="150">
        <v>1</v>
      </c>
      <c r="L15" s="150"/>
      <c r="M15" s="150">
        <v>2</v>
      </c>
      <c r="N15" s="150"/>
      <c r="O15" s="150">
        <v>1</v>
      </c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>
        <v>4</v>
      </c>
      <c r="AB15" s="182"/>
      <c r="AC15" s="183"/>
    </row>
    <row r="16" spans="1:37">
      <c r="A16" s="215"/>
      <c r="B16" s="242" t="s">
        <v>1943</v>
      </c>
      <c r="C16" s="53"/>
      <c r="D16" s="53"/>
      <c r="E16" s="53"/>
      <c r="F16" s="53"/>
      <c r="G16" s="150">
        <v>1</v>
      </c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82"/>
      <c r="AC16" s="183"/>
    </row>
    <row r="17" spans="1:29">
      <c r="A17" s="177"/>
      <c r="B17" s="162" t="s">
        <v>1824</v>
      </c>
      <c r="C17" s="53">
        <v>2</v>
      </c>
      <c r="D17" s="53"/>
      <c r="E17" s="31" t="s">
        <v>1853</v>
      </c>
      <c r="F17" s="31"/>
      <c r="G17" s="150" t="s">
        <v>2005</v>
      </c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82"/>
      <c r="AC17" s="183"/>
    </row>
    <row r="18" spans="1:29">
      <c r="A18" s="177"/>
      <c r="B18" s="162" t="s">
        <v>991</v>
      </c>
      <c r="C18" s="53"/>
      <c r="D18" s="53"/>
      <c r="E18" s="31"/>
      <c r="F18" s="31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82"/>
      <c r="AC18" s="183"/>
    </row>
    <row r="19" spans="1:29">
      <c r="A19" s="177"/>
      <c r="B19" s="162" t="s">
        <v>941</v>
      </c>
      <c r="C19" s="53"/>
      <c r="D19" s="53"/>
      <c r="E19" s="31"/>
      <c r="F19" s="31"/>
      <c r="G19" s="150"/>
      <c r="H19" s="150"/>
      <c r="I19" s="150"/>
      <c r="J19" s="150"/>
      <c r="K19" s="150"/>
      <c r="L19" s="150"/>
      <c r="M19" s="150"/>
      <c r="N19" s="150"/>
      <c r="O19" s="150">
        <v>1</v>
      </c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82"/>
      <c r="AC19" s="183"/>
    </row>
    <row r="20" spans="1:29">
      <c r="A20" s="177"/>
      <c r="B20" s="162" t="s">
        <v>943</v>
      </c>
      <c r="C20" s="53"/>
      <c r="D20" s="53"/>
      <c r="E20" s="31"/>
      <c r="F20" s="31"/>
      <c r="G20" s="150"/>
      <c r="H20" s="150"/>
      <c r="I20" s="150"/>
      <c r="J20" s="150"/>
      <c r="K20" s="150"/>
      <c r="L20" s="150"/>
      <c r="M20" s="150"/>
      <c r="N20" s="150"/>
      <c r="O20" s="150">
        <v>1</v>
      </c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82"/>
      <c r="AC20" s="183"/>
    </row>
    <row r="21" spans="1:29">
      <c r="A21" s="177"/>
      <c r="B21" s="243" t="s">
        <v>2037</v>
      </c>
      <c r="C21" s="60">
        <f>1+1</f>
        <v>2</v>
      </c>
      <c r="D21" s="60"/>
      <c r="E21" s="31"/>
      <c r="F21" s="31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>
        <v>1</v>
      </c>
      <c r="U21" s="148"/>
      <c r="V21" s="148"/>
      <c r="W21" s="148"/>
      <c r="X21" s="148"/>
      <c r="Y21" s="148" t="s">
        <v>2038</v>
      </c>
      <c r="Z21" s="148"/>
      <c r="AA21" s="148"/>
      <c r="AB21" s="182"/>
      <c r="AC21" s="178"/>
    </row>
    <row r="22" spans="1:29">
      <c r="A22" s="177"/>
      <c r="B22" s="243" t="s">
        <v>1860</v>
      </c>
      <c r="C22" s="60">
        <v>10</v>
      </c>
      <c r="D22" s="60"/>
      <c r="E22" s="31" t="s">
        <v>2061</v>
      </c>
      <c r="F22" s="31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82"/>
      <c r="AC22" s="178"/>
    </row>
    <row r="23" spans="1:29">
      <c r="A23" s="177"/>
      <c r="B23" s="243" t="s">
        <v>1958</v>
      </c>
      <c r="C23" s="60">
        <v>5</v>
      </c>
      <c r="D23" s="60"/>
      <c r="E23" s="31"/>
      <c r="F23" s="31"/>
      <c r="G23" s="148">
        <v>1</v>
      </c>
      <c r="H23" s="148">
        <v>2</v>
      </c>
      <c r="I23" s="148"/>
      <c r="J23" s="148">
        <v>1</v>
      </c>
      <c r="K23" s="148"/>
      <c r="L23" s="148"/>
      <c r="M23" s="148">
        <v>1</v>
      </c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82"/>
      <c r="AC23" s="178"/>
    </row>
    <row r="24" spans="1:29">
      <c r="A24" s="177"/>
      <c r="B24" s="162" t="s">
        <v>1959</v>
      </c>
      <c r="C24" s="60">
        <v>2</v>
      </c>
      <c r="D24" s="60"/>
      <c r="E24" s="53"/>
      <c r="F24" s="53"/>
      <c r="G24" s="150"/>
      <c r="H24" s="150"/>
      <c r="I24" s="150">
        <v>1</v>
      </c>
      <c r="J24" s="150"/>
      <c r="K24" s="150"/>
      <c r="L24" s="150"/>
      <c r="M24" s="150">
        <v>2</v>
      </c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82"/>
      <c r="AC24" s="178"/>
    </row>
    <row r="25" spans="1:29">
      <c r="A25" s="177"/>
      <c r="B25" s="162" t="s">
        <v>1992</v>
      </c>
      <c r="C25" s="60">
        <v>10</v>
      </c>
      <c r="D25" s="60"/>
      <c r="E25" s="53"/>
      <c r="F25" s="53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>
        <v>10</v>
      </c>
      <c r="V25" s="150"/>
      <c r="W25" s="150"/>
      <c r="X25" s="150"/>
      <c r="Y25" s="150"/>
      <c r="Z25" s="150"/>
      <c r="AA25" s="150"/>
      <c r="AB25" s="182"/>
      <c r="AC25" s="178"/>
    </row>
    <row r="26" spans="1:29">
      <c r="A26" s="177"/>
      <c r="B26" s="243" t="s">
        <v>1852</v>
      </c>
      <c r="C26" s="60">
        <v>1</v>
      </c>
      <c r="D26" s="60"/>
      <c r="E26" s="31"/>
      <c r="F26" s="31"/>
      <c r="G26" s="148"/>
      <c r="H26" s="148"/>
      <c r="I26" s="148"/>
      <c r="J26" s="148"/>
      <c r="K26" s="148"/>
      <c r="L26" s="148"/>
      <c r="M26" s="148">
        <v>1</v>
      </c>
      <c r="N26" s="148"/>
      <c r="O26" s="148">
        <v>1</v>
      </c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82"/>
      <c r="AC26" s="178"/>
    </row>
    <row r="27" spans="1:29">
      <c r="A27" s="177"/>
      <c r="B27" s="243" t="s">
        <v>1926</v>
      </c>
      <c r="C27" s="60">
        <f>15+1</f>
        <v>16</v>
      </c>
      <c r="D27" s="60"/>
      <c r="E27" s="31"/>
      <c r="F27" s="31"/>
      <c r="G27" s="148"/>
      <c r="H27" s="148" t="s">
        <v>2006</v>
      </c>
      <c r="I27" s="148"/>
      <c r="J27" s="148"/>
      <c r="K27" s="148"/>
      <c r="L27" s="148">
        <v>1</v>
      </c>
      <c r="M27" s="148">
        <v>2</v>
      </c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82"/>
      <c r="AC27" s="178"/>
    </row>
    <row r="28" spans="1:29">
      <c r="A28" s="177"/>
      <c r="B28" s="243" t="s">
        <v>2004</v>
      </c>
      <c r="C28" s="60">
        <v>4</v>
      </c>
      <c r="D28" s="60"/>
      <c r="E28" s="31"/>
      <c r="F28" s="31"/>
      <c r="G28" s="148"/>
      <c r="H28" s="148">
        <f>1+1</f>
        <v>2</v>
      </c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82"/>
      <c r="AC28" s="178"/>
    </row>
    <row r="29" spans="1:29">
      <c r="A29" s="177"/>
      <c r="B29" s="243" t="s">
        <v>2088</v>
      </c>
      <c r="C29" s="60"/>
      <c r="D29" s="60"/>
      <c r="E29" s="31"/>
      <c r="F29" s="31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>
        <v>1</v>
      </c>
      <c r="X29" s="148"/>
      <c r="Y29" s="148"/>
      <c r="Z29" s="148"/>
      <c r="AA29" s="148"/>
      <c r="AB29" s="182"/>
      <c r="AC29" s="178"/>
    </row>
    <row r="30" spans="1:29">
      <c r="A30" s="177"/>
      <c r="B30" s="162" t="s">
        <v>1814</v>
      </c>
      <c r="C30" s="53">
        <v>10</v>
      </c>
      <c r="D30" s="53"/>
      <c r="E30" s="53">
        <v>2</v>
      </c>
      <c r="F30" s="53"/>
      <c r="G30" s="150">
        <v>4</v>
      </c>
      <c r="H30" s="150">
        <v>2</v>
      </c>
      <c r="I30" s="150">
        <v>1</v>
      </c>
      <c r="J30" s="150"/>
      <c r="K30" s="150">
        <v>1</v>
      </c>
      <c r="L30" s="150"/>
      <c r="M30" s="150">
        <v>1</v>
      </c>
      <c r="N30" s="150"/>
      <c r="O30" s="150">
        <v>1</v>
      </c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82"/>
      <c r="AC30" s="183"/>
    </row>
    <row r="31" spans="1:29">
      <c r="A31" s="177"/>
      <c r="B31" s="162" t="s">
        <v>1991</v>
      </c>
      <c r="C31" s="53">
        <f>5+5</f>
        <v>10</v>
      </c>
      <c r="D31" s="53"/>
      <c r="E31" s="53"/>
      <c r="F31" s="53"/>
      <c r="G31" s="150">
        <v>1</v>
      </c>
      <c r="H31" s="150">
        <f>1+1+1</f>
        <v>3</v>
      </c>
      <c r="I31" s="150"/>
      <c r="J31" s="150" t="s">
        <v>2001</v>
      </c>
      <c r="K31" s="150">
        <v>1</v>
      </c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 t="s">
        <v>2026</v>
      </c>
      <c r="X31" s="150"/>
      <c r="Y31" s="150"/>
      <c r="Z31" s="150"/>
      <c r="AA31" s="150">
        <v>2</v>
      </c>
      <c r="AB31" s="182"/>
      <c r="AC31" s="183"/>
    </row>
    <row r="32" spans="1:29">
      <c r="A32" s="177"/>
      <c r="B32" s="243" t="s">
        <v>1868</v>
      </c>
      <c r="C32" s="60"/>
      <c r="D32" s="60"/>
      <c r="E32" s="31"/>
      <c r="F32" s="31"/>
      <c r="G32" s="148">
        <v>1</v>
      </c>
      <c r="H32" s="148"/>
      <c r="I32" s="148"/>
      <c r="J32" s="148"/>
      <c r="K32" s="148">
        <v>2</v>
      </c>
      <c r="L32" s="148"/>
      <c r="M32" s="148"/>
      <c r="N32" s="148"/>
      <c r="O32" s="148"/>
      <c r="P32" s="148"/>
      <c r="Q32" s="148"/>
      <c r="R32" s="148"/>
      <c r="S32" s="148"/>
      <c r="T32" s="148">
        <v>2</v>
      </c>
      <c r="U32" s="148"/>
      <c r="V32" s="148"/>
      <c r="W32" s="148"/>
      <c r="X32" s="148"/>
      <c r="Y32" s="148"/>
      <c r="Z32" s="148"/>
      <c r="AA32" s="148"/>
      <c r="AB32" s="182"/>
      <c r="AC32" s="178"/>
    </row>
    <row r="33" spans="1:29">
      <c r="A33" s="177"/>
      <c r="B33" s="243" t="s">
        <v>2053</v>
      </c>
      <c r="C33" s="60"/>
      <c r="D33" s="60"/>
      <c r="E33" s="31"/>
      <c r="F33" s="31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82"/>
      <c r="AC33" s="178"/>
    </row>
    <row r="34" spans="1:29">
      <c r="A34" s="177"/>
      <c r="B34" s="243" t="s">
        <v>2058</v>
      </c>
      <c r="C34" s="60"/>
      <c r="D34" s="60"/>
      <c r="E34" s="31"/>
      <c r="F34" s="31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>
        <v>1</v>
      </c>
      <c r="Y34" s="148"/>
      <c r="Z34" s="148"/>
      <c r="AA34" s="148"/>
      <c r="AB34" s="182"/>
      <c r="AC34" s="178"/>
    </row>
    <row r="35" spans="1:29" ht="15.75">
      <c r="A35" s="216"/>
      <c r="B35" s="162" t="s">
        <v>1799</v>
      </c>
      <c r="C35" s="60"/>
      <c r="D35" s="28"/>
      <c r="E35" s="219">
        <v>2</v>
      </c>
      <c r="F35" s="219"/>
      <c r="G35" s="221"/>
      <c r="H35" s="223">
        <f>1+1</f>
        <v>2</v>
      </c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>
        <v>1</v>
      </c>
      <c r="T35" s="223"/>
      <c r="U35" s="223"/>
      <c r="V35" s="223"/>
      <c r="W35" s="223"/>
      <c r="X35" s="223"/>
      <c r="Y35" s="223"/>
      <c r="Z35" s="223"/>
      <c r="AA35" s="223"/>
      <c r="AB35" s="225"/>
      <c r="AC35" s="228"/>
    </row>
    <row r="36" spans="1:29" ht="15.75">
      <c r="A36" s="216"/>
      <c r="B36" s="162" t="s">
        <v>1800</v>
      </c>
      <c r="C36" s="60"/>
      <c r="D36" s="28"/>
      <c r="E36" s="219"/>
      <c r="F36" s="219"/>
      <c r="G36" s="221"/>
      <c r="H36" s="223"/>
      <c r="I36" s="223"/>
      <c r="J36" s="223"/>
      <c r="K36" s="223"/>
      <c r="L36" s="223"/>
      <c r="M36" s="223"/>
      <c r="N36" s="223"/>
      <c r="O36" s="223">
        <v>2</v>
      </c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5"/>
      <c r="AC36" s="228"/>
    </row>
    <row r="37" spans="1:29">
      <c r="A37" s="177"/>
      <c r="B37" s="162" t="s">
        <v>1801</v>
      </c>
      <c r="C37" s="53">
        <v>5</v>
      </c>
      <c r="D37" s="129"/>
      <c r="E37" s="179"/>
      <c r="F37" s="179"/>
      <c r="G37" s="150">
        <v>1</v>
      </c>
      <c r="H37" s="150"/>
      <c r="I37" s="150"/>
      <c r="J37" s="150"/>
      <c r="K37" s="150"/>
      <c r="L37" s="150"/>
      <c r="M37" s="150"/>
      <c r="N37" s="150"/>
      <c r="O37" s="150">
        <v>1</v>
      </c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25"/>
      <c r="AC37" s="178"/>
    </row>
    <row r="38" spans="1:29">
      <c r="A38" s="177"/>
      <c r="B38" s="162" t="s">
        <v>1802</v>
      </c>
      <c r="C38" s="53">
        <v>4</v>
      </c>
      <c r="D38" s="129"/>
      <c r="E38" s="53" t="s">
        <v>1980</v>
      </c>
      <c r="F38" s="53">
        <v>1</v>
      </c>
      <c r="G38" s="150">
        <v>2</v>
      </c>
      <c r="H38" s="150"/>
      <c r="I38" s="150">
        <v>2</v>
      </c>
      <c r="J38" s="150"/>
      <c r="K38" s="150"/>
      <c r="L38" s="150"/>
      <c r="M38" s="150">
        <f>2+1</f>
        <v>3</v>
      </c>
      <c r="N38" s="150">
        <v>1</v>
      </c>
      <c r="O38" s="150">
        <f>2+1</f>
        <v>3</v>
      </c>
      <c r="P38" s="150"/>
      <c r="Q38" s="150"/>
      <c r="R38" s="150"/>
      <c r="S38" s="150" t="s">
        <v>1980</v>
      </c>
      <c r="T38" s="150"/>
      <c r="U38" s="150"/>
      <c r="V38" s="150"/>
      <c r="W38" s="150"/>
      <c r="X38" s="150"/>
      <c r="Y38" s="150"/>
      <c r="Z38" s="150"/>
      <c r="AA38" s="150"/>
      <c r="AB38" s="25"/>
      <c r="AC38" s="178"/>
    </row>
    <row r="39" spans="1:29">
      <c r="A39" s="177"/>
      <c r="B39" s="162" t="s">
        <v>1803</v>
      </c>
      <c r="C39" s="53">
        <v>3</v>
      </c>
      <c r="D39" s="129"/>
      <c r="E39" s="53" t="s">
        <v>1980</v>
      </c>
      <c r="F39" s="179"/>
      <c r="G39" s="150">
        <v>1</v>
      </c>
      <c r="H39" s="150"/>
      <c r="I39" s="150"/>
      <c r="J39" s="150"/>
      <c r="K39" s="150"/>
      <c r="L39" s="150"/>
      <c r="M39" s="150">
        <v>2</v>
      </c>
      <c r="N39" s="150">
        <v>1</v>
      </c>
      <c r="O39" s="150">
        <v>1</v>
      </c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25"/>
      <c r="AC39" s="178"/>
    </row>
    <row r="40" spans="1:29">
      <c r="A40" s="177"/>
      <c r="B40" s="162" t="s">
        <v>1804</v>
      </c>
      <c r="C40" s="53">
        <v>3</v>
      </c>
      <c r="D40" s="129"/>
      <c r="E40" s="53"/>
      <c r="F40" s="179"/>
      <c r="G40" s="150">
        <v>1</v>
      </c>
      <c r="H40" s="150">
        <v>1</v>
      </c>
      <c r="I40" s="150"/>
      <c r="J40" s="150"/>
      <c r="K40" s="150"/>
      <c r="L40" s="150"/>
      <c r="M40" s="150">
        <v>2</v>
      </c>
      <c r="N40" s="150">
        <v>1</v>
      </c>
      <c r="O40" s="150">
        <v>1</v>
      </c>
      <c r="P40" s="150"/>
      <c r="Q40" s="150"/>
      <c r="R40" s="150"/>
      <c r="S40" s="150"/>
      <c r="T40" s="150">
        <v>1</v>
      </c>
      <c r="U40" s="150"/>
      <c r="V40" s="150"/>
      <c r="W40" s="150"/>
      <c r="X40" s="150"/>
      <c r="Y40" s="150"/>
      <c r="Z40" s="150"/>
      <c r="AA40" s="150"/>
      <c r="AB40" s="25"/>
      <c r="AC40" s="178"/>
    </row>
    <row r="41" spans="1:29">
      <c r="A41" s="177"/>
      <c r="B41" s="162" t="s">
        <v>1833</v>
      </c>
      <c r="C41" s="53"/>
      <c r="D41" s="129"/>
      <c r="E41" s="179"/>
      <c r="F41" s="179"/>
      <c r="G41" s="150"/>
      <c r="H41" s="150"/>
      <c r="I41" s="150"/>
      <c r="J41" s="150"/>
      <c r="K41" s="150"/>
      <c r="L41" s="150"/>
      <c r="M41" s="150">
        <v>2</v>
      </c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25"/>
      <c r="AC41" s="178"/>
    </row>
    <row r="42" spans="1:29">
      <c r="A42" s="177"/>
      <c r="B42" s="162" t="s">
        <v>1001</v>
      </c>
      <c r="C42" s="53">
        <v>10</v>
      </c>
      <c r="D42" s="53"/>
      <c r="E42" s="179"/>
      <c r="F42" s="179"/>
      <c r="G42" s="150">
        <v>1</v>
      </c>
      <c r="H42" s="150">
        <v>2</v>
      </c>
      <c r="I42" s="150">
        <v>1</v>
      </c>
      <c r="J42" s="150" t="s">
        <v>2002</v>
      </c>
      <c r="K42" s="150">
        <v>1</v>
      </c>
      <c r="L42" s="150"/>
      <c r="M42" s="150">
        <f>2+2+1</f>
        <v>5</v>
      </c>
      <c r="N42" s="150"/>
      <c r="O42" s="150">
        <v>1</v>
      </c>
      <c r="P42" s="150"/>
      <c r="Q42" s="150"/>
      <c r="R42" s="150"/>
      <c r="S42" s="150"/>
      <c r="T42" s="150"/>
      <c r="U42" s="150">
        <v>5</v>
      </c>
      <c r="V42" s="150"/>
      <c r="W42" s="150"/>
      <c r="X42" s="150"/>
      <c r="Y42" s="150"/>
      <c r="Z42" s="150"/>
      <c r="AA42" s="150"/>
      <c r="AB42" s="25"/>
      <c r="AC42" s="178"/>
    </row>
    <row r="43" spans="1:29">
      <c r="A43" s="177"/>
      <c r="B43" s="162" t="s">
        <v>1990</v>
      </c>
      <c r="C43" s="53">
        <v>7</v>
      </c>
      <c r="D43" s="53">
        <v>3</v>
      </c>
      <c r="E43" s="179"/>
      <c r="F43" s="179"/>
      <c r="G43" s="150">
        <v>1</v>
      </c>
      <c r="H43" s="150"/>
      <c r="I43" s="150"/>
      <c r="J43" s="150"/>
      <c r="K43" s="150" t="s">
        <v>2043</v>
      </c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>
        <v>3</v>
      </c>
      <c r="AB43" s="25"/>
      <c r="AC43" s="178"/>
    </row>
    <row r="44" spans="1:29">
      <c r="A44" s="177"/>
      <c r="B44" s="162" t="s">
        <v>1825</v>
      </c>
      <c r="C44" s="53">
        <v>5</v>
      </c>
      <c r="D44" s="53">
        <v>4</v>
      </c>
      <c r="E44" s="53"/>
      <c r="F44" s="53"/>
      <c r="G44" s="150"/>
      <c r="H44" s="150"/>
      <c r="I44" s="150"/>
      <c r="J44" s="150"/>
      <c r="K44" s="150">
        <v>2</v>
      </c>
      <c r="L44" s="150"/>
      <c r="M44" s="150">
        <v>1</v>
      </c>
      <c r="N44" s="150"/>
      <c r="O44" s="150">
        <f>1+1</f>
        <v>2</v>
      </c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82"/>
      <c r="AC44" s="183"/>
    </row>
    <row r="45" spans="1:29">
      <c r="A45" s="177"/>
      <c r="B45" s="162" t="s">
        <v>1927</v>
      </c>
      <c r="C45" s="53">
        <f>29+63</f>
        <v>92</v>
      </c>
      <c r="D45" s="53">
        <v>10</v>
      </c>
      <c r="E45" s="53" t="s">
        <v>2014</v>
      </c>
      <c r="F45" s="53" t="s">
        <v>2022</v>
      </c>
      <c r="G45" s="150" t="s">
        <v>2013</v>
      </c>
      <c r="H45" s="150">
        <v>3</v>
      </c>
      <c r="I45" s="150"/>
      <c r="J45" s="150"/>
      <c r="K45" s="150" t="s">
        <v>2033</v>
      </c>
      <c r="L45" s="150"/>
      <c r="M45" s="150">
        <v>1</v>
      </c>
      <c r="N45" s="150"/>
      <c r="O45" s="150">
        <v>2</v>
      </c>
      <c r="P45" s="150"/>
      <c r="Q45" s="150">
        <v>1</v>
      </c>
      <c r="R45" s="150"/>
      <c r="S45" s="150" t="s">
        <v>2044</v>
      </c>
      <c r="T45" s="150"/>
      <c r="U45" s="150"/>
      <c r="V45" s="150"/>
      <c r="W45" s="150"/>
      <c r="X45" s="180" t="s">
        <v>2070</v>
      </c>
      <c r="Y45" s="150"/>
      <c r="Z45" s="150"/>
      <c r="AA45" s="150">
        <v>4</v>
      </c>
      <c r="AB45" s="182"/>
      <c r="AC45" s="183"/>
    </row>
    <row r="46" spans="1:29">
      <c r="A46" s="177"/>
      <c r="B46" s="162" t="s">
        <v>1859</v>
      </c>
      <c r="C46" s="53">
        <v>7</v>
      </c>
      <c r="D46" s="53">
        <v>4</v>
      </c>
      <c r="E46" s="53"/>
      <c r="F46" s="53"/>
      <c r="G46" s="150"/>
      <c r="H46" s="150">
        <v>1</v>
      </c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>
        <v>1</v>
      </c>
      <c r="AB46" s="182"/>
      <c r="AC46" s="183"/>
    </row>
    <row r="47" spans="1:29">
      <c r="A47" s="177"/>
      <c r="B47" s="162" t="s">
        <v>1961</v>
      </c>
      <c r="C47" s="53"/>
      <c r="D47" s="53"/>
      <c r="E47" s="53"/>
      <c r="F47" s="53"/>
      <c r="G47" s="150"/>
      <c r="H47" s="150"/>
      <c r="I47" s="150"/>
      <c r="J47" s="150">
        <v>1</v>
      </c>
      <c r="K47" s="150">
        <v>1</v>
      </c>
      <c r="L47" s="150">
        <v>1</v>
      </c>
      <c r="M47" s="150">
        <v>4</v>
      </c>
      <c r="N47" s="150"/>
      <c r="O47" s="150">
        <v>2</v>
      </c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82"/>
      <c r="AC47" s="183"/>
    </row>
    <row r="48" spans="1:29">
      <c r="A48" s="177"/>
      <c r="B48" s="162" t="s">
        <v>1962</v>
      </c>
      <c r="C48" s="53"/>
      <c r="D48" s="53"/>
      <c r="E48" s="53"/>
      <c r="F48" s="53"/>
      <c r="G48" s="150"/>
      <c r="H48" s="150"/>
      <c r="I48" s="150"/>
      <c r="J48" s="150"/>
      <c r="K48" s="150">
        <v>2</v>
      </c>
      <c r="L48" s="150">
        <v>2</v>
      </c>
      <c r="M48" s="150">
        <v>4</v>
      </c>
      <c r="N48" s="150"/>
      <c r="O48" s="150">
        <f>2+1</f>
        <v>3</v>
      </c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82"/>
      <c r="AC48" s="183"/>
    </row>
    <row r="49" spans="1:29">
      <c r="A49" s="177"/>
      <c r="B49" s="162" t="s">
        <v>1923</v>
      </c>
      <c r="C49" s="53">
        <f>7+4</f>
        <v>11</v>
      </c>
      <c r="D49" s="53"/>
      <c r="E49" s="53"/>
      <c r="F49" s="53"/>
      <c r="G49" s="150"/>
      <c r="H49" s="150"/>
      <c r="I49" s="150"/>
      <c r="J49" s="150"/>
      <c r="K49" s="150">
        <v>1</v>
      </c>
      <c r="L49" s="150">
        <v>1</v>
      </c>
      <c r="M49" s="150">
        <v>4</v>
      </c>
      <c r="N49" s="150">
        <v>1</v>
      </c>
      <c r="O49" s="150">
        <f>2+2</f>
        <v>4</v>
      </c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82"/>
      <c r="AC49" s="183"/>
    </row>
    <row r="50" spans="1:29">
      <c r="A50" s="177"/>
      <c r="B50" s="162" t="s">
        <v>1830</v>
      </c>
      <c r="C50" s="60">
        <v>12</v>
      </c>
      <c r="D50" s="53">
        <v>2</v>
      </c>
      <c r="E50" s="53"/>
      <c r="F50" s="53"/>
      <c r="G50" s="150" t="s">
        <v>1947</v>
      </c>
      <c r="H50" s="180"/>
      <c r="I50" s="180"/>
      <c r="J50" s="150" t="s">
        <v>1947</v>
      </c>
      <c r="K50" s="150" t="s">
        <v>2042</v>
      </c>
      <c r="L50" s="150" t="s">
        <v>1947</v>
      </c>
      <c r="M50" s="150" t="s">
        <v>1922</v>
      </c>
      <c r="N50" s="150">
        <v>1</v>
      </c>
      <c r="O50" s="150" t="s">
        <v>1978</v>
      </c>
      <c r="P50" s="150"/>
      <c r="Q50" s="150"/>
      <c r="R50" s="150"/>
      <c r="S50" s="180"/>
      <c r="T50" s="180"/>
      <c r="U50" s="180"/>
      <c r="V50" s="180"/>
      <c r="W50" s="180"/>
      <c r="X50" s="180"/>
      <c r="Y50" s="180"/>
      <c r="Z50" s="180"/>
      <c r="AA50" s="180"/>
      <c r="AB50" s="25"/>
      <c r="AC50" s="178"/>
    </row>
    <row r="51" spans="1:29">
      <c r="A51" s="177"/>
      <c r="B51" s="162" t="s">
        <v>1831</v>
      </c>
      <c r="C51" s="53">
        <v>8</v>
      </c>
      <c r="D51" s="53">
        <v>6</v>
      </c>
      <c r="E51" s="53" t="s">
        <v>2010</v>
      </c>
      <c r="F51" s="53"/>
      <c r="G51" s="150" t="s">
        <v>2011</v>
      </c>
      <c r="H51" s="150"/>
      <c r="I51" s="150"/>
      <c r="J51" s="150"/>
      <c r="K51" s="150"/>
      <c r="L51" s="150"/>
      <c r="M51" s="150"/>
      <c r="N51" s="150"/>
      <c r="O51" s="150" t="s">
        <v>2009</v>
      </c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82"/>
      <c r="AC51" s="178"/>
    </row>
    <row r="52" spans="1:29">
      <c r="A52" s="177"/>
      <c r="B52" s="162" t="s">
        <v>1829</v>
      </c>
      <c r="C52" s="60">
        <v>37</v>
      </c>
      <c r="D52" s="60">
        <v>2</v>
      </c>
      <c r="E52" s="53">
        <v>8</v>
      </c>
      <c r="F52" s="53"/>
      <c r="G52" s="150">
        <v>1</v>
      </c>
      <c r="H52" s="180"/>
      <c r="I52" s="180"/>
      <c r="J52" s="180"/>
      <c r="K52" s="180"/>
      <c r="L52" s="180"/>
      <c r="M52" s="180"/>
      <c r="N52" s="180"/>
      <c r="O52" s="150">
        <v>1</v>
      </c>
      <c r="P52" s="15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25"/>
      <c r="AC52" s="178"/>
    </row>
    <row r="53" spans="1:29">
      <c r="A53" s="177"/>
      <c r="B53" s="162" t="s">
        <v>1930</v>
      </c>
      <c r="C53" s="53">
        <v>10</v>
      </c>
      <c r="D53" s="53">
        <v>4</v>
      </c>
      <c r="E53" s="53"/>
      <c r="F53" s="53"/>
      <c r="G53" s="150" t="s">
        <v>1948</v>
      </c>
      <c r="H53" s="150" t="s">
        <v>1947</v>
      </c>
      <c r="I53" s="150"/>
      <c r="J53" s="150"/>
      <c r="K53" s="150"/>
      <c r="L53" s="150"/>
      <c r="M53" s="150">
        <v>1</v>
      </c>
      <c r="N53" s="150"/>
      <c r="O53" s="150" t="s">
        <v>1986</v>
      </c>
      <c r="P53" s="150"/>
      <c r="Q53" s="180"/>
      <c r="R53" s="180"/>
      <c r="S53" s="180"/>
      <c r="T53" s="180"/>
      <c r="U53" s="180"/>
      <c r="V53" s="180"/>
      <c r="W53" s="180"/>
      <c r="X53" s="150" t="s">
        <v>2060</v>
      </c>
      <c r="Y53" s="180"/>
      <c r="Z53" s="180"/>
      <c r="AA53" s="180"/>
      <c r="AB53" s="231"/>
      <c r="AC53" s="232"/>
    </row>
    <row r="54" spans="1:29">
      <c r="A54" s="177"/>
      <c r="B54" s="162" t="s">
        <v>2045</v>
      </c>
      <c r="C54" s="53">
        <f>8+24</f>
        <v>32</v>
      </c>
      <c r="D54" s="53"/>
      <c r="E54" s="53"/>
      <c r="F54" s="53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80"/>
      <c r="R54" s="180"/>
      <c r="S54" s="180"/>
      <c r="T54" s="180"/>
      <c r="U54" s="180"/>
      <c r="V54" s="180"/>
      <c r="W54" s="180"/>
      <c r="X54" s="180" t="s">
        <v>2070</v>
      </c>
      <c r="Y54" s="180"/>
      <c r="Z54" s="180"/>
      <c r="AA54" s="180"/>
      <c r="AB54" s="231"/>
      <c r="AC54" s="232"/>
    </row>
    <row r="55" spans="1:29">
      <c r="A55" s="177"/>
      <c r="B55" s="243" t="s">
        <v>1979</v>
      </c>
      <c r="C55" s="60">
        <f>11+4+25</f>
        <v>40</v>
      </c>
      <c r="D55" s="60">
        <v>6</v>
      </c>
      <c r="E55" s="31" t="s">
        <v>1920</v>
      </c>
      <c r="F55" s="31"/>
      <c r="G55" s="148" t="s">
        <v>2015</v>
      </c>
      <c r="H55" s="148" t="s">
        <v>2048</v>
      </c>
      <c r="I55" s="148"/>
      <c r="J55" s="148"/>
      <c r="K55" s="148"/>
      <c r="L55" s="148"/>
      <c r="M55" s="148"/>
      <c r="N55" s="148"/>
      <c r="O55" s="148" t="s">
        <v>2046</v>
      </c>
      <c r="P55" s="148"/>
      <c r="Q55" s="148"/>
      <c r="R55" s="148"/>
      <c r="S55" s="148" t="s">
        <v>2047</v>
      </c>
      <c r="T55" s="148"/>
      <c r="U55" s="148"/>
      <c r="V55" s="148"/>
      <c r="W55" s="148"/>
      <c r="X55" s="148"/>
      <c r="Y55" s="148"/>
      <c r="Z55" s="148"/>
      <c r="AA55" s="148"/>
      <c r="AB55" s="182"/>
      <c r="AC55" s="178"/>
    </row>
    <row r="56" spans="1:29">
      <c r="A56" s="177"/>
      <c r="B56" s="243" t="s">
        <v>1977</v>
      </c>
      <c r="C56" s="60">
        <v>2</v>
      </c>
      <c r="D56" s="60"/>
      <c r="E56" s="31"/>
      <c r="F56" s="31"/>
      <c r="G56" s="148"/>
      <c r="H56" s="148"/>
      <c r="I56" s="148"/>
      <c r="J56" s="148">
        <v>2</v>
      </c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82"/>
      <c r="AC56" s="178"/>
    </row>
    <row r="57" spans="1:29">
      <c r="A57" s="177"/>
      <c r="B57" s="162" t="s">
        <v>1820</v>
      </c>
      <c r="C57" s="53">
        <v>5</v>
      </c>
      <c r="D57" s="53"/>
      <c r="E57" s="53"/>
      <c r="F57" s="53"/>
      <c r="G57" s="150">
        <v>1</v>
      </c>
      <c r="H57" s="150" t="s">
        <v>1857</v>
      </c>
      <c r="I57" s="150" t="s">
        <v>2033</v>
      </c>
      <c r="J57" s="150"/>
      <c r="K57" s="150">
        <v>1</v>
      </c>
      <c r="L57" s="150"/>
      <c r="M57" s="150">
        <v>1</v>
      </c>
      <c r="N57" s="150"/>
      <c r="O57" s="150">
        <v>1</v>
      </c>
      <c r="P57" s="150"/>
      <c r="Q57" s="150"/>
      <c r="R57" s="150"/>
      <c r="S57" s="150"/>
      <c r="T57" s="150" t="s">
        <v>1960</v>
      </c>
      <c r="U57" s="150"/>
      <c r="V57" s="150"/>
      <c r="W57" s="150"/>
      <c r="X57" s="150" t="s">
        <v>2057</v>
      </c>
      <c r="Y57" s="150"/>
      <c r="Z57" s="150"/>
      <c r="AA57" s="150"/>
      <c r="AB57" s="182"/>
      <c r="AC57" s="183"/>
    </row>
    <row r="58" spans="1:29">
      <c r="A58" s="177"/>
      <c r="B58" s="243" t="s">
        <v>1834</v>
      </c>
      <c r="C58" s="60"/>
      <c r="D58" s="60"/>
      <c r="E58" s="31"/>
      <c r="F58" s="31"/>
      <c r="G58" s="148"/>
      <c r="H58" s="148"/>
      <c r="I58" s="148"/>
      <c r="J58" s="148"/>
      <c r="K58" s="148"/>
      <c r="L58" s="148"/>
      <c r="M58" s="148">
        <v>2</v>
      </c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82"/>
      <c r="AC58" s="178"/>
    </row>
    <row r="59" spans="1:29">
      <c r="A59" s="177"/>
      <c r="B59" s="243" t="s">
        <v>1928</v>
      </c>
      <c r="C59" s="60"/>
      <c r="D59" s="60"/>
      <c r="E59" s="31"/>
      <c r="F59" s="31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82"/>
      <c r="AC59" s="178"/>
    </row>
    <row r="60" spans="1:29">
      <c r="A60" s="177"/>
      <c r="B60" s="162" t="s">
        <v>1808</v>
      </c>
      <c r="C60" s="53">
        <v>29</v>
      </c>
      <c r="D60" s="129"/>
      <c r="E60" s="179"/>
      <c r="F60" s="179"/>
      <c r="G60" s="150">
        <v>1</v>
      </c>
      <c r="H60" s="150">
        <f>3+2</f>
        <v>5</v>
      </c>
      <c r="I60" s="150"/>
      <c r="J60" s="150"/>
      <c r="K60" s="150"/>
      <c r="L60" s="150"/>
      <c r="M60" s="150">
        <f>1+2+2</f>
        <v>5</v>
      </c>
      <c r="N60" s="150">
        <v>1</v>
      </c>
      <c r="O60" s="150">
        <f>5+1</f>
        <v>6</v>
      </c>
      <c r="P60" s="150">
        <v>1</v>
      </c>
      <c r="Q60" s="150">
        <v>1</v>
      </c>
      <c r="R60" s="150"/>
      <c r="S60" s="150"/>
      <c r="T60" s="150"/>
      <c r="U60" s="150"/>
      <c r="V60" s="150"/>
      <c r="W60" s="150"/>
      <c r="X60" s="150"/>
      <c r="Y60" s="150"/>
      <c r="Z60" s="150"/>
      <c r="AA60" s="150">
        <v>2</v>
      </c>
      <c r="AB60" s="25"/>
      <c r="AC60" s="178"/>
    </row>
    <row r="61" spans="1:29">
      <c r="A61" s="177"/>
      <c r="B61" s="162" t="s">
        <v>1815</v>
      </c>
      <c r="C61" s="53">
        <v>1</v>
      </c>
      <c r="D61" s="129"/>
      <c r="E61" s="179"/>
      <c r="F61" s="179"/>
      <c r="G61" s="150"/>
      <c r="H61" s="150"/>
      <c r="I61" s="150"/>
      <c r="J61" s="150"/>
      <c r="K61" s="150"/>
      <c r="L61" s="150"/>
      <c r="M61" s="150">
        <v>2</v>
      </c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25"/>
      <c r="AC61" s="178"/>
    </row>
    <row r="62" spans="1:29">
      <c r="A62" s="177"/>
      <c r="B62" s="162" t="s">
        <v>1816</v>
      </c>
      <c r="C62" s="53">
        <v>2</v>
      </c>
      <c r="D62" s="129"/>
      <c r="E62" s="179"/>
      <c r="F62" s="179"/>
      <c r="G62" s="150">
        <v>1</v>
      </c>
      <c r="H62" s="150"/>
      <c r="I62" s="150">
        <v>1</v>
      </c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25"/>
      <c r="AC62" s="178"/>
    </row>
    <row r="63" spans="1:29">
      <c r="A63" s="177"/>
      <c r="B63" s="162" t="s">
        <v>1976</v>
      </c>
      <c r="C63" s="53"/>
      <c r="D63" s="129"/>
      <c r="E63" s="179"/>
      <c r="F63" s="179"/>
      <c r="G63" s="150"/>
      <c r="H63" s="150"/>
      <c r="I63" s="150"/>
      <c r="J63" s="150">
        <v>1</v>
      </c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25"/>
      <c r="AC63" s="178"/>
    </row>
    <row r="64" spans="1:29">
      <c r="A64" s="177"/>
      <c r="B64" s="162" t="s">
        <v>1963</v>
      </c>
      <c r="C64" s="53"/>
      <c r="D64" s="129"/>
      <c r="E64" s="179"/>
      <c r="F64" s="179"/>
      <c r="G64" s="150"/>
      <c r="H64" s="150"/>
      <c r="I64" s="150"/>
      <c r="J64" s="150">
        <v>2</v>
      </c>
      <c r="K64" s="150"/>
      <c r="L64" s="150"/>
      <c r="M64" s="150">
        <v>2</v>
      </c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25"/>
      <c r="AC64" s="178"/>
    </row>
    <row r="65" spans="1:29">
      <c r="A65" s="177"/>
      <c r="B65" s="162" t="s">
        <v>1934</v>
      </c>
      <c r="C65" s="53"/>
      <c r="D65" s="129"/>
      <c r="E65" s="179"/>
      <c r="F65" s="179"/>
      <c r="G65" s="150"/>
      <c r="H65" s="150">
        <v>1</v>
      </c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25"/>
      <c r="AC65" s="178"/>
    </row>
    <row r="66" spans="1:29">
      <c r="A66" s="177"/>
      <c r="B66" s="162" t="s">
        <v>969</v>
      </c>
      <c r="C66" s="53"/>
      <c r="D66" s="129"/>
      <c r="E66" s="179"/>
      <c r="F66" s="179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>
        <f>23+1</f>
        <v>24</v>
      </c>
      <c r="V66" s="150"/>
      <c r="W66" s="150"/>
      <c r="X66" s="150"/>
      <c r="Y66" s="150"/>
      <c r="Z66" s="150"/>
      <c r="AA66" s="150"/>
      <c r="AB66" s="25"/>
      <c r="AC66" s="178"/>
    </row>
    <row r="67" spans="1:29">
      <c r="A67" s="177"/>
      <c r="B67" s="162" t="s">
        <v>1590</v>
      </c>
      <c r="C67" s="53">
        <v>4</v>
      </c>
      <c r="D67" s="129"/>
      <c r="E67" s="53">
        <v>1</v>
      </c>
      <c r="F67" s="53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>
        <v>2</v>
      </c>
      <c r="R67" s="150"/>
      <c r="S67" s="150">
        <v>1</v>
      </c>
      <c r="T67" s="150"/>
      <c r="U67" s="150"/>
      <c r="V67" s="150"/>
      <c r="W67" s="150"/>
      <c r="X67" s="150"/>
      <c r="Y67" s="150"/>
      <c r="Z67" s="150"/>
      <c r="AA67" s="150"/>
      <c r="AB67" s="25"/>
      <c r="AC67" s="178"/>
    </row>
    <row r="68" spans="1:29">
      <c r="A68" s="177"/>
      <c r="B68" s="162" t="s">
        <v>1805</v>
      </c>
      <c r="C68" s="53">
        <v>3</v>
      </c>
      <c r="D68" s="129"/>
      <c r="E68" s="179"/>
      <c r="F68" s="179"/>
      <c r="G68" s="150"/>
      <c r="H68" s="150">
        <v>2</v>
      </c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25"/>
      <c r="AC68" s="178"/>
    </row>
    <row r="69" spans="1:29">
      <c r="A69" s="177"/>
      <c r="B69" s="162" t="s">
        <v>974</v>
      </c>
      <c r="C69" s="53">
        <v>3</v>
      </c>
      <c r="D69" s="129"/>
      <c r="E69" s="179"/>
      <c r="F69" s="179"/>
      <c r="G69" s="150">
        <v>4</v>
      </c>
      <c r="H69" s="150">
        <v>3</v>
      </c>
      <c r="I69" s="150">
        <v>2</v>
      </c>
      <c r="J69" s="150"/>
      <c r="K69" s="150">
        <v>1</v>
      </c>
      <c r="L69" s="150"/>
      <c r="M69" s="150">
        <v>1</v>
      </c>
      <c r="N69" s="150"/>
      <c r="O69" s="150" t="s">
        <v>2054</v>
      </c>
      <c r="P69" s="150">
        <v>1</v>
      </c>
      <c r="Q69" s="150">
        <v>2</v>
      </c>
      <c r="R69" s="150"/>
      <c r="S69" s="150"/>
      <c r="T69" s="150">
        <v>1</v>
      </c>
      <c r="U69" s="150"/>
      <c r="V69" s="150"/>
      <c r="W69" s="150"/>
      <c r="X69" s="150"/>
      <c r="Y69" s="150"/>
      <c r="Z69" s="150"/>
      <c r="AA69" s="150">
        <v>1</v>
      </c>
      <c r="AB69" s="25"/>
      <c r="AC69" s="178"/>
    </row>
    <row r="70" spans="1:29">
      <c r="A70" s="177"/>
      <c r="B70" s="162" t="s">
        <v>972</v>
      </c>
      <c r="C70" s="53"/>
      <c r="D70" s="129"/>
      <c r="E70" s="179"/>
      <c r="F70" s="179"/>
      <c r="G70" s="150">
        <v>2</v>
      </c>
      <c r="H70" s="150">
        <f>1+1</f>
        <v>2</v>
      </c>
      <c r="I70" s="150"/>
      <c r="J70" s="150"/>
      <c r="K70" s="150">
        <v>1</v>
      </c>
      <c r="L70" s="150"/>
      <c r="M70" s="150">
        <v>1</v>
      </c>
      <c r="N70" s="150"/>
      <c r="O70" s="150">
        <f>2+2</f>
        <v>4</v>
      </c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25"/>
      <c r="AC70" s="178"/>
    </row>
    <row r="71" spans="1:29">
      <c r="A71" s="177"/>
      <c r="B71" s="162" t="s">
        <v>2055</v>
      </c>
      <c r="C71" s="53"/>
      <c r="D71" s="129"/>
      <c r="E71" s="179"/>
      <c r="F71" s="179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 t="s">
        <v>2056</v>
      </c>
      <c r="Y71" s="150"/>
      <c r="Z71" s="150"/>
      <c r="AA71" s="150"/>
      <c r="AB71" s="25"/>
      <c r="AC71" s="178"/>
    </row>
    <row r="72" spans="1:29">
      <c r="A72" s="177"/>
      <c r="B72" s="162" t="s">
        <v>1837</v>
      </c>
      <c r="C72" s="53"/>
      <c r="D72" s="53"/>
      <c r="E72" s="53">
        <v>8</v>
      </c>
      <c r="F72" s="53"/>
      <c r="G72" s="150"/>
      <c r="H72" s="150">
        <v>3</v>
      </c>
      <c r="I72" s="150"/>
      <c r="J72" s="150"/>
      <c r="K72" s="150"/>
      <c r="L72" s="150"/>
      <c r="M72" s="150"/>
      <c r="N72" s="150"/>
      <c r="O72" s="150"/>
      <c r="P72" s="150"/>
      <c r="Q72" s="150">
        <v>8</v>
      </c>
      <c r="R72" s="150"/>
      <c r="S72" s="150"/>
      <c r="T72" s="150"/>
      <c r="U72" s="150"/>
      <c r="V72" s="150"/>
      <c r="W72" s="150"/>
      <c r="X72" s="150"/>
      <c r="Y72" s="150"/>
      <c r="Z72" s="150"/>
      <c r="AA72" s="150"/>
      <c r="AB72" s="182"/>
      <c r="AC72" s="183"/>
    </row>
    <row r="73" spans="1:29">
      <c r="A73" s="177"/>
      <c r="B73" s="162" t="s">
        <v>2020</v>
      </c>
      <c r="C73" s="53">
        <v>15</v>
      </c>
      <c r="D73" s="53" t="s">
        <v>2028</v>
      </c>
      <c r="E73" s="53"/>
      <c r="F73" s="53"/>
      <c r="G73" s="150">
        <v>4</v>
      </c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>
        <v>2</v>
      </c>
      <c r="AB73" s="182"/>
      <c r="AC73" s="183"/>
    </row>
    <row r="74" spans="1:29">
      <c r="A74" s="177"/>
      <c r="B74" s="162" t="s">
        <v>1828</v>
      </c>
      <c r="C74" s="53"/>
      <c r="D74" s="53"/>
      <c r="E74" s="53"/>
      <c r="F74" s="53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>
        <v>4</v>
      </c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82"/>
      <c r="AC74" s="183"/>
    </row>
    <row r="75" spans="1:29">
      <c r="A75" s="177"/>
      <c r="B75" s="162" t="s">
        <v>1827</v>
      </c>
      <c r="C75" s="53">
        <v>8</v>
      </c>
      <c r="D75" s="53"/>
      <c r="E75" s="53"/>
      <c r="F75" s="53"/>
      <c r="G75" s="150"/>
      <c r="H75" s="150"/>
      <c r="I75" s="150"/>
      <c r="J75" s="150"/>
      <c r="K75" s="150">
        <v>4</v>
      </c>
      <c r="L75" s="150"/>
      <c r="M75" s="150"/>
      <c r="N75" s="150"/>
      <c r="O75" s="150"/>
      <c r="P75" s="150"/>
      <c r="Q75" s="150">
        <v>2</v>
      </c>
      <c r="R75" s="150"/>
      <c r="S75" s="150"/>
      <c r="T75" s="150"/>
      <c r="U75" s="150"/>
      <c r="V75" s="150"/>
      <c r="W75" s="150"/>
      <c r="X75" s="150"/>
      <c r="Y75" s="150"/>
      <c r="Z75" s="150"/>
      <c r="AA75" s="150"/>
      <c r="AB75" s="182"/>
      <c r="AC75" s="183"/>
    </row>
    <row r="76" spans="1:29">
      <c r="A76" s="177"/>
      <c r="B76" s="162" t="s">
        <v>1995</v>
      </c>
      <c r="C76" s="53">
        <v>4</v>
      </c>
      <c r="D76" s="53"/>
      <c r="E76" s="53"/>
      <c r="F76" s="53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>
        <v>4</v>
      </c>
      <c r="S76" s="150"/>
      <c r="T76" s="150"/>
      <c r="U76" s="150"/>
      <c r="V76" s="150"/>
      <c r="W76" s="150"/>
      <c r="X76" s="150"/>
      <c r="Y76" s="150"/>
      <c r="Z76" s="150"/>
      <c r="AA76" s="150"/>
      <c r="AB76" s="182"/>
      <c r="AC76" s="183"/>
    </row>
    <row r="77" spans="1:29">
      <c r="A77" s="177"/>
      <c r="B77" s="162" t="s">
        <v>2017</v>
      </c>
      <c r="C77" s="53">
        <v>2</v>
      </c>
      <c r="D77" s="53"/>
      <c r="E77" s="53"/>
      <c r="F77" s="53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150"/>
      <c r="AA77" s="150"/>
      <c r="AB77" s="182"/>
      <c r="AC77" s="183"/>
    </row>
    <row r="78" spans="1:29">
      <c r="A78" s="177"/>
      <c r="B78" s="162" t="s">
        <v>2018</v>
      </c>
      <c r="C78" s="53">
        <v>10</v>
      </c>
      <c r="D78" s="53"/>
      <c r="E78" s="53"/>
      <c r="F78" s="53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  <c r="AA78" s="150"/>
      <c r="AB78" s="182"/>
      <c r="AC78" s="183"/>
    </row>
    <row r="79" spans="1:29">
      <c r="A79" s="177"/>
      <c r="B79" s="162" t="s">
        <v>2019</v>
      </c>
      <c r="C79" s="53">
        <v>2</v>
      </c>
      <c r="D79" s="53"/>
      <c r="E79" s="53"/>
      <c r="F79" s="53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  <c r="AA79" s="150"/>
      <c r="AB79" s="182"/>
      <c r="AC79" s="183"/>
    </row>
    <row r="80" spans="1:29">
      <c r="A80" s="177"/>
      <c r="B80" s="243" t="s">
        <v>1923</v>
      </c>
      <c r="C80" s="60"/>
      <c r="D80" s="60"/>
      <c r="E80" s="31"/>
      <c r="F80" s="31"/>
      <c r="G80" s="148"/>
      <c r="H80" s="148"/>
      <c r="I80" s="148"/>
      <c r="J80" s="148">
        <v>1</v>
      </c>
      <c r="K80" s="148"/>
      <c r="L80" s="148"/>
      <c r="M80" s="148">
        <v>4</v>
      </c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82"/>
      <c r="AC80" s="178"/>
    </row>
    <row r="81" spans="1:29">
      <c r="A81" s="177"/>
      <c r="B81" s="243" t="s">
        <v>1863</v>
      </c>
      <c r="C81" s="60"/>
      <c r="D81" s="60"/>
      <c r="E81" s="31"/>
      <c r="F81" s="31"/>
      <c r="G81" s="148">
        <v>1</v>
      </c>
      <c r="H81" s="148"/>
      <c r="I81" s="148"/>
      <c r="J81" s="148"/>
      <c r="K81" s="148"/>
      <c r="L81" s="148"/>
      <c r="M81" s="148"/>
      <c r="N81" s="148"/>
      <c r="O81" s="148"/>
      <c r="P81" s="148"/>
      <c r="Q81" s="148">
        <v>1</v>
      </c>
      <c r="R81" s="148"/>
      <c r="S81" s="148"/>
      <c r="T81" s="148">
        <v>2</v>
      </c>
      <c r="U81" s="148"/>
      <c r="V81" s="148"/>
      <c r="W81" s="148"/>
      <c r="X81" s="148"/>
      <c r="Y81" s="148"/>
      <c r="Z81" s="148"/>
      <c r="AA81" s="148">
        <v>2</v>
      </c>
      <c r="AB81" s="182"/>
      <c r="AC81" s="178"/>
    </row>
    <row r="82" spans="1:29">
      <c r="A82" s="177"/>
      <c r="B82" s="243" t="s">
        <v>1914</v>
      </c>
      <c r="C82" s="60"/>
      <c r="D82" s="60"/>
      <c r="E82" s="31">
        <v>1</v>
      </c>
      <c r="F82" s="31"/>
      <c r="G82" s="148" t="s">
        <v>2040</v>
      </c>
      <c r="H82" s="148">
        <v>1</v>
      </c>
      <c r="I82" s="148"/>
      <c r="J82" s="148"/>
      <c r="K82" s="148">
        <v>1</v>
      </c>
      <c r="L82" s="148"/>
      <c r="M82" s="148">
        <v>2</v>
      </c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>
        <v>2</v>
      </c>
      <c r="AB82" s="182"/>
      <c r="AC82" s="178"/>
    </row>
    <row r="83" spans="1:29">
      <c r="A83" s="177"/>
      <c r="B83" s="243" t="s">
        <v>1867</v>
      </c>
      <c r="C83" s="60"/>
      <c r="D83" s="60"/>
      <c r="E83" s="31"/>
      <c r="F83" s="31"/>
      <c r="G83" s="148">
        <v>1</v>
      </c>
      <c r="H83" s="148"/>
      <c r="I83" s="148">
        <v>2</v>
      </c>
      <c r="J83" s="148"/>
      <c r="K83" s="148">
        <v>1</v>
      </c>
      <c r="L83" s="148"/>
      <c r="M83" s="148"/>
      <c r="N83" s="148">
        <v>1</v>
      </c>
      <c r="O83" s="148">
        <v>1</v>
      </c>
      <c r="P83" s="148"/>
      <c r="Q83" s="148"/>
      <c r="R83" s="148"/>
      <c r="S83" s="148"/>
      <c r="T83" s="148">
        <v>1</v>
      </c>
      <c r="U83" s="148"/>
      <c r="V83" s="148"/>
      <c r="W83" s="148"/>
      <c r="X83" s="148"/>
      <c r="Y83" s="148"/>
      <c r="Z83" s="148"/>
      <c r="AA83" s="148"/>
      <c r="AB83" s="182"/>
      <c r="AC83" s="178"/>
    </row>
    <row r="84" spans="1:29">
      <c r="A84" s="177"/>
      <c r="B84" s="243" t="s">
        <v>1864</v>
      </c>
      <c r="C84" s="60"/>
      <c r="D84" s="60"/>
      <c r="E84" s="31"/>
      <c r="F84" s="31"/>
      <c r="G84" s="148">
        <v>1</v>
      </c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>
        <v>2</v>
      </c>
      <c r="U84" s="148"/>
      <c r="V84" s="148"/>
      <c r="W84" s="148"/>
      <c r="X84" s="148"/>
      <c r="Y84" s="148"/>
      <c r="Z84" s="148"/>
      <c r="AA84" s="148"/>
      <c r="AB84" s="182"/>
      <c r="AC84" s="178"/>
    </row>
    <row r="85" spans="1:29">
      <c r="A85" s="177"/>
      <c r="B85" s="243" t="s">
        <v>1858</v>
      </c>
      <c r="C85" s="60"/>
      <c r="D85" s="60"/>
      <c r="E85" s="31">
        <v>1</v>
      </c>
      <c r="F85" s="31"/>
      <c r="G85" s="148">
        <v>1</v>
      </c>
      <c r="H85" s="148"/>
      <c r="I85" s="148"/>
      <c r="J85" s="148"/>
      <c r="K85" s="148"/>
      <c r="L85" s="148"/>
      <c r="M85" s="148">
        <v>3</v>
      </c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82"/>
      <c r="AC85" s="178"/>
    </row>
    <row r="86" spans="1:29">
      <c r="A86" s="177"/>
      <c r="B86" s="243" t="s">
        <v>1865</v>
      </c>
      <c r="C86" s="60"/>
      <c r="D86" s="60"/>
      <c r="E86" s="31"/>
      <c r="F86" s="31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>
        <v>2</v>
      </c>
      <c r="U86" s="148"/>
      <c r="V86" s="148"/>
      <c r="W86" s="148"/>
      <c r="X86" s="148"/>
      <c r="Y86" s="148"/>
      <c r="Z86" s="148"/>
      <c r="AA86" s="148"/>
      <c r="AB86" s="182"/>
      <c r="AC86" s="178"/>
    </row>
    <row r="87" spans="1:29">
      <c r="A87" s="177"/>
      <c r="B87" s="243" t="s">
        <v>1925</v>
      </c>
      <c r="C87" s="60"/>
      <c r="D87" s="60"/>
      <c r="E87" s="31" t="s">
        <v>2040</v>
      </c>
      <c r="F87" s="31"/>
      <c r="G87" s="148"/>
      <c r="H87" s="148"/>
      <c r="I87" s="148"/>
      <c r="J87" s="148"/>
      <c r="K87" s="148"/>
      <c r="L87" s="148"/>
      <c r="M87" s="148">
        <f>1+2</f>
        <v>3</v>
      </c>
      <c r="N87" s="148"/>
      <c r="O87" s="148">
        <v>1</v>
      </c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  <c r="AB87" s="182"/>
      <c r="AC87" s="178"/>
    </row>
    <row r="88" spans="1:29">
      <c r="A88" s="177"/>
      <c r="B88" s="243" t="s">
        <v>1866</v>
      </c>
      <c r="C88" s="60"/>
      <c r="D88" s="60"/>
      <c r="E88" s="31"/>
      <c r="F88" s="31"/>
      <c r="G88" s="148"/>
      <c r="H88" s="148"/>
      <c r="I88" s="148"/>
      <c r="J88" s="148"/>
      <c r="K88" s="148">
        <v>2</v>
      </c>
      <c r="L88" s="148"/>
      <c r="M88" s="148"/>
      <c r="N88" s="148"/>
      <c r="O88" s="148"/>
      <c r="P88" s="148"/>
      <c r="Q88" s="148"/>
      <c r="R88" s="148"/>
      <c r="S88" s="148"/>
      <c r="T88" s="148">
        <v>2</v>
      </c>
      <c r="U88" s="148"/>
      <c r="V88" s="148"/>
      <c r="W88" s="148"/>
      <c r="X88" s="148"/>
      <c r="Y88" s="148" t="s">
        <v>2036</v>
      </c>
      <c r="Z88" s="148"/>
      <c r="AA88" s="148"/>
      <c r="AB88" s="182"/>
      <c r="AC88" s="178"/>
    </row>
    <row r="89" spans="1:29">
      <c r="A89" s="177"/>
      <c r="B89" s="162" t="s">
        <v>1817</v>
      </c>
      <c r="C89" s="53"/>
      <c r="D89" s="53"/>
      <c r="E89" s="53"/>
      <c r="F89" s="53"/>
      <c r="G89" s="150"/>
      <c r="H89" s="150"/>
      <c r="I89" s="150"/>
      <c r="J89" s="150"/>
      <c r="K89" s="150"/>
      <c r="L89" s="150"/>
      <c r="M89" s="150" t="s">
        <v>1921</v>
      </c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  <c r="AA89" s="150"/>
      <c r="AB89" s="182"/>
      <c r="AC89" s="183"/>
    </row>
    <row r="90" spans="1:29">
      <c r="A90" s="234"/>
      <c r="B90" s="162" t="s">
        <v>1996</v>
      </c>
      <c r="C90" s="53">
        <v>33</v>
      </c>
      <c r="D90" s="53">
        <v>3</v>
      </c>
      <c r="E90" s="53">
        <v>10</v>
      </c>
      <c r="F90" s="53"/>
      <c r="G90" s="150">
        <v>3</v>
      </c>
      <c r="H90" s="150">
        <v>1</v>
      </c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>
        <v>1</v>
      </c>
      <c r="T90" s="150"/>
      <c r="U90" s="150"/>
      <c r="V90" s="150"/>
      <c r="W90" s="150"/>
      <c r="X90" s="150"/>
      <c r="Y90" s="150"/>
      <c r="Z90" s="150"/>
      <c r="AA90" s="150"/>
      <c r="AB90" s="182"/>
      <c r="AC90" s="235"/>
    </row>
    <row r="91" spans="1:29">
      <c r="A91" s="234"/>
      <c r="B91" s="162" t="s">
        <v>1933</v>
      </c>
      <c r="C91" s="53"/>
      <c r="D91" s="53"/>
      <c r="E91" s="53"/>
      <c r="F91" s="53"/>
      <c r="G91" s="150"/>
      <c r="H91" s="150">
        <v>1</v>
      </c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>
        <v>3</v>
      </c>
      <c r="V91" s="150"/>
      <c r="W91" s="150"/>
      <c r="X91" s="150"/>
      <c r="Y91" s="150"/>
      <c r="Z91" s="150"/>
      <c r="AA91" s="150"/>
      <c r="AB91" s="182"/>
      <c r="AC91" s="235"/>
    </row>
    <row r="92" spans="1:29">
      <c r="A92" s="32"/>
      <c r="B92" s="162" t="s">
        <v>1924</v>
      </c>
      <c r="C92" s="53">
        <v>2</v>
      </c>
      <c r="D92" s="129"/>
      <c r="E92" s="53"/>
      <c r="F92" s="53"/>
      <c r="G92" s="150"/>
      <c r="H92" s="150"/>
      <c r="I92" s="150"/>
      <c r="J92" s="150"/>
      <c r="K92" s="150"/>
      <c r="L92" s="150"/>
      <c r="M92" s="150" t="s">
        <v>1832</v>
      </c>
      <c r="N92" s="150"/>
      <c r="O92" s="150"/>
      <c r="P92" s="150"/>
      <c r="Q92" s="150"/>
      <c r="R92" s="150"/>
      <c r="S92" s="180"/>
      <c r="T92" s="180"/>
      <c r="U92" s="180"/>
      <c r="V92" s="180"/>
      <c r="W92" s="180"/>
      <c r="X92" s="180"/>
      <c r="Y92" s="180"/>
      <c r="Z92" s="180"/>
      <c r="AA92" s="180"/>
      <c r="AB92" s="25"/>
      <c r="AC92" s="26"/>
    </row>
    <row r="93" spans="1:29">
      <c r="A93" s="32"/>
      <c r="B93" s="162" t="s">
        <v>1262</v>
      </c>
      <c r="C93" s="53">
        <v>9</v>
      </c>
      <c r="D93" s="129"/>
      <c r="E93" s="53"/>
      <c r="F93" s="53"/>
      <c r="G93" s="150"/>
      <c r="H93" s="150" t="s">
        <v>1823</v>
      </c>
      <c r="I93" s="150"/>
      <c r="J93" s="150"/>
      <c r="K93" s="150"/>
      <c r="L93" s="150"/>
      <c r="M93" s="150" t="s">
        <v>1821</v>
      </c>
      <c r="N93" s="150"/>
      <c r="O93" s="150"/>
      <c r="P93" s="150"/>
      <c r="Q93" s="150"/>
      <c r="R93" s="150">
        <v>4</v>
      </c>
      <c r="S93" s="150"/>
      <c r="T93" s="150"/>
      <c r="U93" s="150"/>
      <c r="V93" s="150"/>
      <c r="W93" s="150"/>
      <c r="X93" s="150"/>
      <c r="Y93" s="150"/>
      <c r="Z93" s="150"/>
      <c r="AA93" s="150"/>
      <c r="AB93" s="182"/>
      <c r="AC93" s="230"/>
    </row>
    <row r="94" spans="1:29">
      <c r="A94" s="32"/>
      <c r="B94" s="162" t="s">
        <v>1811</v>
      </c>
      <c r="C94" s="53">
        <v>10</v>
      </c>
      <c r="D94" s="129"/>
      <c r="E94" s="53">
        <v>4</v>
      </c>
      <c r="F94" s="53"/>
      <c r="G94" s="150"/>
      <c r="H94" s="150"/>
      <c r="I94" s="150"/>
      <c r="J94" s="150"/>
      <c r="K94" s="150"/>
      <c r="L94" s="150"/>
      <c r="M94" s="180"/>
      <c r="N94" s="180"/>
      <c r="O94" s="150"/>
      <c r="P94" s="150"/>
      <c r="Q94" s="150">
        <v>2</v>
      </c>
      <c r="R94" s="150"/>
      <c r="S94" s="150"/>
      <c r="T94" s="150"/>
      <c r="U94" s="150"/>
      <c r="V94" s="150"/>
      <c r="W94" s="150"/>
      <c r="X94" s="150"/>
      <c r="Y94" s="150"/>
      <c r="Z94" s="150"/>
      <c r="AA94" s="150">
        <v>2</v>
      </c>
      <c r="AB94" s="25"/>
      <c r="AC94" s="26"/>
    </row>
    <row r="95" spans="1:29">
      <c r="A95" s="32"/>
      <c r="B95" s="162" t="s">
        <v>1236</v>
      </c>
      <c r="C95" s="53">
        <v>12</v>
      </c>
      <c r="D95" s="129"/>
      <c r="E95" s="53">
        <v>2</v>
      </c>
      <c r="F95" s="53"/>
      <c r="G95" s="150"/>
      <c r="H95" s="150"/>
      <c r="I95" s="150"/>
      <c r="J95" s="150"/>
      <c r="K95" s="150"/>
      <c r="L95" s="150"/>
      <c r="M95" s="180"/>
      <c r="N95" s="180"/>
      <c r="O95" s="150"/>
      <c r="P95" s="150"/>
      <c r="Q95" s="150">
        <v>4</v>
      </c>
      <c r="R95" s="150"/>
      <c r="S95" s="180"/>
      <c r="T95" s="180"/>
      <c r="U95" s="180"/>
      <c r="V95" s="180"/>
      <c r="W95" s="180"/>
      <c r="X95" s="180"/>
      <c r="Y95" s="180"/>
      <c r="Z95" s="180"/>
      <c r="AA95" s="180"/>
      <c r="AB95" s="25"/>
      <c r="AC95" s="26"/>
    </row>
    <row r="96" spans="1:29">
      <c r="A96" s="32"/>
      <c r="B96" s="162" t="s">
        <v>1813</v>
      </c>
      <c r="C96" s="53">
        <v>10</v>
      </c>
      <c r="D96" s="129"/>
      <c r="E96" s="53">
        <v>2</v>
      </c>
      <c r="F96" s="53"/>
      <c r="G96" s="150"/>
      <c r="H96" s="150"/>
      <c r="I96" s="150"/>
      <c r="J96" s="150"/>
      <c r="K96" s="150"/>
      <c r="L96" s="150"/>
      <c r="M96" s="180"/>
      <c r="N96" s="180"/>
      <c r="O96" s="150"/>
      <c r="P96" s="150"/>
      <c r="Q96" s="150">
        <v>2</v>
      </c>
      <c r="R96" s="150"/>
      <c r="S96" s="180"/>
      <c r="T96" s="180"/>
      <c r="U96" s="180"/>
      <c r="V96" s="180"/>
      <c r="W96" s="180"/>
      <c r="X96" s="180"/>
      <c r="Y96" s="180"/>
      <c r="Z96" s="180"/>
      <c r="AA96" s="180"/>
      <c r="AB96" s="25"/>
      <c r="AC96" s="26"/>
    </row>
    <row r="97" spans="1:29">
      <c r="A97" s="32"/>
      <c r="B97" s="162" t="s">
        <v>1239</v>
      </c>
      <c r="C97" s="53">
        <v>12</v>
      </c>
      <c r="D97" s="129"/>
      <c r="E97" s="53"/>
      <c r="F97" s="53"/>
      <c r="G97" s="150">
        <v>4</v>
      </c>
      <c r="H97" s="150">
        <v>2</v>
      </c>
      <c r="I97" s="150"/>
      <c r="J97" s="150"/>
      <c r="K97" s="150"/>
      <c r="L97" s="150"/>
      <c r="M97" s="150"/>
      <c r="N97" s="150"/>
      <c r="O97" s="150">
        <v>4</v>
      </c>
      <c r="P97" s="150"/>
      <c r="Q97" s="150">
        <v>2</v>
      </c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25"/>
      <c r="AC97" s="26"/>
    </row>
    <row r="98" spans="1:29">
      <c r="A98" s="32"/>
      <c r="B98" s="162" t="s">
        <v>1247</v>
      </c>
      <c r="C98" s="53"/>
      <c r="D98" s="129"/>
      <c r="E98" s="53"/>
      <c r="F98" s="53"/>
      <c r="G98" s="150"/>
      <c r="H98" s="150">
        <f>4+2</f>
        <v>6</v>
      </c>
      <c r="I98" s="150"/>
      <c r="J98" s="150"/>
      <c r="K98" s="150"/>
      <c r="L98" s="150"/>
      <c r="M98" s="150" t="s">
        <v>1972</v>
      </c>
      <c r="N98" s="150"/>
      <c r="O98" s="150"/>
      <c r="P98" s="150"/>
      <c r="Q98" s="150"/>
      <c r="R98" s="150"/>
      <c r="S98" s="180"/>
      <c r="T98" s="180"/>
      <c r="U98" s="180"/>
      <c r="V98" s="150">
        <v>2</v>
      </c>
      <c r="W98" s="150"/>
      <c r="X98" s="150"/>
      <c r="Y98" s="150"/>
      <c r="Z98" s="150"/>
      <c r="AA98" s="180"/>
      <c r="AB98" s="25"/>
      <c r="AC98" s="26"/>
    </row>
    <row r="99" spans="1:29">
      <c r="A99" s="32"/>
      <c r="B99" s="162" t="s">
        <v>1812</v>
      </c>
      <c r="C99" s="53">
        <v>6</v>
      </c>
      <c r="D99" s="129"/>
      <c r="E99" s="150"/>
      <c r="F99" s="150"/>
      <c r="G99" s="150"/>
      <c r="H99" s="150" t="s">
        <v>1823</v>
      </c>
      <c r="I99" s="150"/>
      <c r="J99" s="150"/>
      <c r="K99" s="150"/>
      <c r="L99" s="150"/>
      <c r="M99" s="150" t="s">
        <v>1970</v>
      </c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  <c r="AB99" s="25"/>
      <c r="AC99" s="26"/>
    </row>
    <row r="100" spans="1:29">
      <c r="A100" s="32"/>
      <c r="B100" s="162" t="s">
        <v>1809</v>
      </c>
      <c r="C100" s="53">
        <f>10+11</f>
        <v>21</v>
      </c>
      <c r="D100" s="129"/>
      <c r="E100" s="150" t="s">
        <v>1971</v>
      </c>
      <c r="F100" s="150" t="s">
        <v>2016</v>
      </c>
      <c r="G100" s="150" t="s">
        <v>1973</v>
      </c>
      <c r="H100" s="150" t="s">
        <v>1823</v>
      </c>
      <c r="I100" s="150" t="s">
        <v>2032</v>
      </c>
      <c r="J100" s="150"/>
      <c r="K100" s="150"/>
      <c r="L100" s="150"/>
      <c r="M100" s="150" t="s">
        <v>1832</v>
      </c>
      <c r="N100" s="150"/>
      <c r="O100" s="150">
        <f>2+2</f>
        <v>4</v>
      </c>
      <c r="P100" s="150"/>
      <c r="Q100" s="150" t="s">
        <v>1822</v>
      </c>
      <c r="R100" s="150"/>
      <c r="S100" s="150"/>
      <c r="T100" s="150"/>
      <c r="U100" s="150"/>
      <c r="V100" s="150">
        <v>1</v>
      </c>
      <c r="W100" s="150"/>
      <c r="X100" s="150"/>
      <c r="Y100" s="150"/>
      <c r="Z100" s="150" t="s">
        <v>2068</v>
      </c>
      <c r="AA100" s="150"/>
      <c r="AB100" s="25"/>
      <c r="AC100" s="26"/>
    </row>
    <row r="101" spans="1:29">
      <c r="A101" s="32"/>
      <c r="B101" s="162" t="s">
        <v>1251</v>
      </c>
      <c r="C101" s="53">
        <v>14</v>
      </c>
      <c r="D101" s="129"/>
      <c r="E101" s="53" t="s">
        <v>1919</v>
      </c>
      <c r="F101" s="53"/>
      <c r="G101" s="150" t="s">
        <v>1969</v>
      </c>
      <c r="H101" s="150" t="s">
        <v>1968</v>
      </c>
      <c r="I101" s="150"/>
      <c r="J101" s="150"/>
      <c r="K101" s="150"/>
      <c r="L101" s="150"/>
      <c r="M101" s="150" t="s">
        <v>1832</v>
      </c>
      <c r="N101" s="150"/>
      <c r="O101" s="150">
        <v>2</v>
      </c>
      <c r="P101" s="150"/>
      <c r="Q101" s="150"/>
      <c r="R101" s="150"/>
      <c r="S101" s="150"/>
      <c r="T101" s="150"/>
      <c r="U101" s="150"/>
      <c r="V101" s="150">
        <v>1</v>
      </c>
      <c r="W101" s="150"/>
      <c r="X101" s="150"/>
      <c r="Y101" s="150"/>
      <c r="Z101" s="150" t="s">
        <v>2069</v>
      </c>
      <c r="AA101" s="150">
        <v>2</v>
      </c>
      <c r="AB101" s="25"/>
      <c r="AC101" s="26"/>
    </row>
    <row r="102" spans="1:29">
      <c r="A102" s="32"/>
      <c r="B102" s="162" t="s">
        <v>1810</v>
      </c>
      <c r="C102" s="53">
        <v>2</v>
      </c>
      <c r="D102" s="129"/>
      <c r="E102" s="53"/>
      <c r="F102" s="53"/>
      <c r="G102" s="150"/>
      <c r="H102" s="150"/>
      <c r="I102" s="150"/>
      <c r="J102" s="150"/>
      <c r="K102" s="150"/>
      <c r="L102" s="150"/>
      <c r="M102" s="150" t="s">
        <v>1832</v>
      </c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0"/>
      <c r="Z102" s="150"/>
      <c r="AA102" s="150"/>
      <c r="AB102" s="25"/>
      <c r="AC102" s="26"/>
    </row>
    <row r="103" spans="1:29">
      <c r="A103" s="32"/>
      <c r="B103" s="162" t="s">
        <v>1254</v>
      </c>
      <c r="C103" s="53">
        <v>11</v>
      </c>
      <c r="D103" s="129"/>
      <c r="E103" s="53"/>
      <c r="F103" s="53"/>
      <c r="G103" s="150" t="s">
        <v>1984</v>
      </c>
      <c r="H103" s="150" t="s">
        <v>1836</v>
      </c>
      <c r="I103" s="150"/>
      <c r="J103" s="150"/>
      <c r="K103" s="150"/>
      <c r="L103" s="150"/>
      <c r="M103" s="150" t="s">
        <v>1987</v>
      </c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 t="s">
        <v>2068</v>
      </c>
      <c r="AA103" s="150"/>
      <c r="AB103" s="25"/>
      <c r="AC103" s="26"/>
    </row>
    <row r="104" spans="1:29">
      <c r="A104" s="32"/>
      <c r="B104" s="162" t="s">
        <v>2051</v>
      </c>
      <c r="C104" s="53">
        <v>2</v>
      </c>
      <c r="D104" s="129"/>
      <c r="E104" s="53"/>
      <c r="F104" s="53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 t="s">
        <v>2052</v>
      </c>
      <c r="AA104" s="150"/>
      <c r="AB104" s="25"/>
      <c r="AC104" s="26"/>
    </row>
    <row r="105" spans="1:29">
      <c r="A105" s="32"/>
      <c r="B105" s="162" t="s">
        <v>2023</v>
      </c>
      <c r="C105" s="53">
        <v>14</v>
      </c>
      <c r="D105" s="129"/>
      <c r="E105" s="53"/>
      <c r="F105" s="53"/>
      <c r="G105" s="150"/>
      <c r="H105" s="150"/>
      <c r="I105" s="150"/>
      <c r="J105" s="150"/>
      <c r="K105" s="150"/>
      <c r="L105" s="150"/>
      <c r="M105" s="180"/>
      <c r="N105" s="180"/>
      <c r="O105" s="150"/>
      <c r="P105" s="150"/>
      <c r="Q105" s="150"/>
      <c r="R105" s="150"/>
      <c r="S105" s="150"/>
      <c r="T105" s="150"/>
      <c r="U105" s="150"/>
      <c r="V105" s="150"/>
      <c r="W105" s="150" t="s">
        <v>2025</v>
      </c>
      <c r="X105" s="150"/>
      <c r="Y105" s="150"/>
      <c r="Z105" s="150"/>
      <c r="AA105" s="150"/>
      <c r="AB105" s="25"/>
      <c r="AC105" s="26"/>
    </row>
    <row r="106" spans="1:29">
      <c r="A106" s="32"/>
      <c r="B106" s="162" t="s">
        <v>2049</v>
      </c>
      <c r="C106" s="53"/>
      <c r="D106" s="129"/>
      <c r="E106" s="53"/>
      <c r="F106" s="53"/>
      <c r="G106" s="150"/>
      <c r="H106" s="150"/>
      <c r="I106" s="150"/>
      <c r="J106" s="150"/>
      <c r="K106" s="150">
        <v>3</v>
      </c>
      <c r="L106" s="150"/>
      <c r="M106" s="180"/>
      <c r="N106" s="180"/>
      <c r="O106" s="150"/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  <c r="Z106" s="150"/>
      <c r="AA106" s="150"/>
      <c r="AB106" s="25"/>
      <c r="AC106" s="26"/>
    </row>
    <row r="107" spans="1:29">
      <c r="A107" s="32"/>
      <c r="B107" s="162" t="s">
        <v>2067</v>
      </c>
      <c r="C107" s="53"/>
      <c r="D107" s="129"/>
      <c r="E107" s="53"/>
      <c r="F107" s="53"/>
      <c r="G107" s="150"/>
      <c r="H107" s="150"/>
      <c r="I107" s="150"/>
      <c r="J107" s="150"/>
      <c r="K107" s="150"/>
      <c r="L107" s="150"/>
      <c r="M107" s="180"/>
      <c r="N107" s="180"/>
      <c r="O107" s="150"/>
      <c r="P107" s="150"/>
      <c r="Q107" s="150"/>
      <c r="R107" s="150"/>
      <c r="S107" s="150"/>
      <c r="T107" s="150"/>
      <c r="U107" s="150"/>
      <c r="V107" s="150"/>
      <c r="W107" s="150"/>
      <c r="X107" s="150" t="s">
        <v>2056</v>
      </c>
      <c r="Y107" s="150"/>
      <c r="Z107" s="150"/>
      <c r="AA107" s="150"/>
      <c r="AB107" s="25"/>
      <c r="AC107" s="26"/>
    </row>
    <row r="108" spans="1:29">
      <c r="A108" s="32"/>
      <c r="B108" s="162" t="s">
        <v>2093</v>
      </c>
      <c r="C108" s="53">
        <v>4</v>
      </c>
      <c r="D108" s="129"/>
      <c r="E108" s="53"/>
      <c r="F108" s="53"/>
      <c r="G108" s="150"/>
      <c r="H108" s="150"/>
      <c r="I108" s="150"/>
      <c r="J108" s="150" t="s">
        <v>2096</v>
      </c>
      <c r="K108" s="150"/>
      <c r="L108" s="150"/>
      <c r="M108" s="180"/>
      <c r="N108" s="180"/>
      <c r="O108" s="150"/>
      <c r="P108" s="150"/>
      <c r="Q108" s="150" t="s">
        <v>2094</v>
      </c>
      <c r="R108" s="150" t="s">
        <v>2095</v>
      </c>
      <c r="S108" s="150"/>
      <c r="T108" s="150"/>
      <c r="U108" s="150"/>
      <c r="V108" s="150"/>
      <c r="W108" s="150"/>
      <c r="X108" s="150"/>
      <c r="Y108" s="150"/>
      <c r="Z108" s="150"/>
      <c r="AA108" s="150"/>
      <c r="AB108" s="25"/>
      <c r="AC108" s="26"/>
    </row>
    <row r="109" spans="1:29" ht="15.75" thickBot="1">
      <c r="A109" s="44"/>
      <c r="B109" s="244" t="s">
        <v>2029</v>
      </c>
      <c r="C109" s="186"/>
      <c r="D109" s="186"/>
      <c r="E109" s="45"/>
      <c r="F109" s="45"/>
      <c r="G109" s="184"/>
      <c r="H109" s="184"/>
      <c r="I109" s="184"/>
      <c r="J109" s="184"/>
      <c r="K109" s="184">
        <v>3</v>
      </c>
      <c r="L109" s="184"/>
      <c r="M109" s="184"/>
      <c r="N109" s="184"/>
      <c r="O109" s="184">
        <v>2</v>
      </c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5"/>
      <c r="AC109" s="181"/>
    </row>
  </sheetData>
  <autoFilter ref="A12:AK103" xr:uid="{00000000-0009-0000-0000-00005B000000}">
    <sortState xmlns:xlrd2="http://schemas.microsoft.com/office/spreadsheetml/2017/richdata2" ref="A13:W76">
      <sortCondition ref="B12:B63"/>
    </sortState>
  </autoFilter>
  <mergeCells count="22">
    <mergeCell ref="R9:R10"/>
    <mergeCell ref="T9:T10"/>
    <mergeCell ref="U9:U10"/>
    <mergeCell ref="K9:K10"/>
    <mergeCell ref="N9:O10"/>
    <mergeCell ref="P9:Q10"/>
    <mergeCell ref="AA9:AA11"/>
    <mergeCell ref="A6:AC6"/>
    <mergeCell ref="A8:AC8"/>
    <mergeCell ref="A9:A11"/>
    <mergeCell ref="B9:B11"/>
    <mergeCell ref="C9:C11"/>
    <mergeCell ref="D9:D11"/>
    <mergeCell ref="S9:S10"/>
    <mergeCell ref="AB9:AC9"/>
    <mergeCell ref="E9:E10"/>
    <mergeCell ref="G9:G10"/>
    <mergeCell ref="H9:H10"/>
    <mergeCell ref="F9:F10"/>
    <mergeCell ref="M9:M10"/>
    <mergeCell ref="I9:J10"/>
    <mergeCell ref="Y9:Y11"/>
  </mergeCells>
  <printOptions horizontalCentered="1" verticalCentered="1"/>
  <pageMargins left="0.17" right="0.16" top="0.25" bottom="0.17" header="0.3" footer="0.17"/>
  <pageSetup scale="35" orientation="portrait" horizontalDpi="1200" verticalDpi="120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3:Z260"/>
  <sheetViews>
    <sheetView topLeftCell="K1" workbookViewId="0">
      <selection activeCell="J34" sqref="J34"/>
    </sheetView>
  </sheetViews>
  <sheetFormatPr defaultRowHeight="15"/>
  <cols>
    <col min="1" max="1" width="5.7109375" style="187" customWidth="1"/>
    <col min="2" max="2" width="22" bestFit="1" customWidth="1"/>
    <col min="7" max="7" width="12.28515625" customWidth="1"/>
    <col min="9" max="13" width="13.85546875" customWidth="1"/>
    <col min="14" max="23" width="14" customWidth="1"/>
    <col min="24" max="24" width="5.7109375" customWidth="1"/>
    <col min="25" max="25" width="15.7109375" customWidth="1"/>
    <col min="26" max="26" width="40.85546875" customWidth="1"/>
  </cols>
  <sheetData>
    <row r="3" spans="1:26" ht="3.75" customHeight="1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</row>
    <row r="4" spans="1:26" ht="5.25" customHeight="1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</row>
    <row r="5" spans="1:26">
      <c r="B5" t="s">
        <v>1869</v>
      </c>
      <c r="C5" s="632" t="s">
        <v>1870</v>
      </c>
      <c r="D5" s="632"/>
      <c r="E5" s="632"/>
      <c r="F5" s="632"/>
      <c r="G5" s="632"/>
      <c r="H5" s="632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</row>
    <row r="6" spans="1:26">
      <c r="B6" t="s">
        <v>1871</v>
      </c>
      <c r="C6" s="632" t="s">
        <v>1886</v>
      </c>
      <c r="D6" s="632"/>
      <c r="E6" s="632"/>
      <c r="F6" s="632"/>
      <c r="G6" s="632"/>
      <c r="H6" s="632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</row>
    <row r="7" spans="1:26">
      <c r="B7" t="s">
        <v>1872</v>
      </c>
      <c r="C7" s="632" t="s">
        <v>1909</v>
      </c>
      <c r="D7" s="632"/>
      <c r="E7" s="632"/>
      <c r="F7" s="632"/>
      <c r="G7" s="632"/>
      <c r="H7" s="632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</row>
    <row r="8" spans="1:26">
      <c r="B8" t="s">
        <v>1874</v>
      </c>
      <c r="C8" t="s">
        <v>1875</v>
      </c>
    </row>
    <row r="9" spans="1:26" ht="27.6" customHeight="1">
      <c r="A9" s="633" t="s">
        <v>1876</v>
      </c>
      <c r="B9" s="634"/>
      <c r="C9" s="635">
        <v>2024</v>
      </c>
      <c r="D9" s="636" t="s">
        <v>1905</v>
      </c>
      <c r="E9" s="636" t="s">
        <v>1906</v>
      </c>
      <c r="F9" s="636" t="s">
        <v>102</v>
      </c>
      <c r="G9" s="636" t="s">
        <v>1877</v>
      </c>
      <c r="H9" s="639" t="s">
        <v>1878</v>
      </c>
      <c r="I9" s="626" t="s">
        <v>1951</v>
      </c>
      <c r="J9" s="627"/>
      <c r="K9" s="627"/>
      <c r="L9" s="627"/>
      <c r="M9" s="627"/>
      <c r="N9" s="627"/>
      <c r="O9" s="627"/>
      <c r="P9" s="627"/>
      <c r="Q9" s="627"/>
      <c r="R9" s="627"/>
      <c r="S9" s="627"/>
      <c r="T9" s="627"/>
      <c r="U9" s="627"/>
      <c r="V9" s="627"/>
      <c r="W9" s="628"/>
      <c r="X9" s="191"/>
      <c r="Y9" s="623" t="s">
        <v>1879</v>
      </c>
      <c r="Z9" s="623" t="s">
        <v>1689</v>
      </c>
    </row>
    <row r="10" spans="1:26" ht="18.75">
      <c r="A10" s="625" t="s">
        <v>0</v>
      </c>
      <c r="B10" s="625" t="s">
        <v>1880</v>
      </c>
      <c r="C10" s="635"/>
      <c r="D10" s="637"/>
      <c r="E10" s="637"/>
      <c r="F10" s="637"/>
      <c r="G10" s="637"/>
      <c r="H10" s="639"/>
      <c r="I10" s="629"/>
      <c r="J10" s="630"/>
      <c r="K10" s="630"/>
      <c r="L10" s="630"/>
      <c r="M10" s="630"/>
      <c r="N10" s="630"/>
      <c r="O10" s="630"/>
      <c r="P10" s="630"/>
      <c r="Q10" s="630"/>
      <c r="R10" s="630"/>
      <c r="S10" s="630"/>
      <c r="T10" s="630"/>
      <c r="U10" s="630"/>
      <c r="V10" s="630"/>
      <c r="W10" s="631"/>
      <c r="X10" s="193"/>
      <c r="Y10" s="624"/>
      <c r="Z10" s="624"/>
    </row>
    <row r="11" spans="1:26">
      <c r="A11" s="625"/>
      <c r="B11" s="625"/>
      <c r="C11" s="635"/>
      <c r="D11" s="638"/>
      <c r="E11" s="638"/>
      <c r="F11" s="638"/>
      <c r="G11" s="638"/>
      <c r="H11" s="639"/>
      <c r="I11" s="213">
        <v>3442</v>
      </c>
      <c r="J11" s="213">
        <v>3439</v>
      </c>
      <c r="K11" s="213">
        <v>2178</v>
      </c>
      <c r="L11" s="213">
        <v>3304</v>
      </c>
      <c r="M11" s="213">
        <v>3438</v>
      </c>
      <c r="N11" s="214">
        <v>5950</v>
      </c>
      <c r="O11" s="214">
        <v>13827</v>
      </c>
      <c r="P11" s="214">
        <v>6375</v>
      </c>
      <c r="Q11" s="214">
        <v>24720</v>
      </c>
      <c r="R11" s="214">
        <v>90336</v>
      </c>
      <c r="S11" s="214">
        <v>13275</v>
      </c>
      <c r="T11" s="214">
        <v>6935</v>
      </c>
      <c r="U11" s="214">
        <v>8598</v>
      </c>
      <c r="V11" s="214">
        <v>11952</v>
      </c>
      <c r="W11" s="214">
        <v>22130</v>
      </c>
      <c r="X11" s="195"/>
      <c r="Y11" s="196"/>
      <c r="Z11" s="196"/>
    </row>
    <row r="12" spans="1:26" ht="28.35" customHeight="1">
      <c r="A12" s="195">
        <v>1</v>
      </c>
      <c r="B12" s="239" t="s">
        <v>1881</v>
      </c>
      <c r="C12" s="195">
        <v>10</v>
      </c>
      <c r="D12" s="195">
        <v>2</v>
      </c>
      <c r="E12" s="195">
        <v>5</v>
      </c>
      <c r="F12" s="195">
        <v>3</v>
      </c>
      <c r="G12" s="197">
        <v>45349</v>
      </c>
      <c r="H12" s="198">
        <v>10</v>
      </c>
      <c r="I12" s="240" t="s">
        <v>1910</v>
      </c>
      <c r="J12" s="240" t="s">
        <v>1910</v>
      </c>
      <c r="K12" s="240" t="s">
        <v>1910</v>
      </c>
      <c r="L12" s="240" t="s">
        <v>1910</v>
      </c>
      <c r="M12" s="240" t="s">
        <v>1910</v>
      </c>
      <c r="N12" s="240"/>
      <c r="O12" s="240" t="s">
        <v>1635</v>
      </c>
      <c r="P12" s="240"/>
      <c r="Q12" s="240" t="s">
        <v>1935</v>
      </c>
      <c r="R12" s="240" t="s">
        <v>1748</v>
      </c>
      <c r="S12" s="240"/>
      <c r="T12" s="240" t="s">
        <v>1952</v>
      </c>
      <c r="U12" s="240" t="s">
        <v>1952</v>
      </c>
      <c r="V12" s="240"/>
      <c r="W12" s="240"/>
      <c r="X12" s="195"/>
      <c r="Y12" s="195" t="e">
        <f>H12-#REF!-#REF!-#REF!-#REF!-#REF!-#REF!-#REF!-#REF!-#REF!-#REF!-#REF!-#REF!-#REF!-#REF!-#REF!-#REF!-#REF!-#REF!-#REF!-#REF!-#REF!-#REF!-#REF!+#REF!-#REF!-#REF!-#REF!-#REF!-#REF!-#REF!-X12</f>
        <v>#REF!</v>
      </c>
      <c r="Z12" s="196" t="s">
        <v>1882</v>
      </c>
    </row>
    <row r="13" spans="1:26" ht="28.35" customHeight="1">
      <c r="A13" s="195">
        <v>2</v>
      </c>
      <c r="B13" s="239" t="s">
        <v>1883</v>
      </c>
      <c r="C13" s="195">
        <v>7</v>
      </c>
      <c r="D13" s="195">
        <v>2</v>
      </c>
      <c r="E13" s="195">
        <v>2</v>
      </c>
      <c r="F13" s="195">
        <v>3</v>
      </c>
      <c r="G13" s="197">
        <v>45349</v>
      </c>
      <c r="H13" s="198">
        <v>7</v>
      </c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5"/>
      <c r="Y13" s="195" t="e">
        <f>H13-#REF!-#REF!-#REF!-#REF!-#REF!-#REF!-#REF!-#REF!-#REF!-#REF!-#REF!-#REF!-#REF!-#REF!-#REF!-#REF!-#REF!-#REF!-#REF!-#REF!-#REF!-#REF!-#REF!+#REF!-#REF!-#REF!-#REF!-#REF!-#REF!-#REF!</f>
        <v>#REF!</v>
      </c>
      <c r="Z13" s="196"/>
    </row>
    <row r="14" spans="1:26" ht="28.35" customHeight="1">
      <c r="A14" s="195">
        <v>3</v>
      </c>
      <c r="B14" s="239" t="s">
        <v>1950</v>
      </c>
      <c r="C14" s="195">
        <v>10</v>
      </c>
      <c r="D14" s="238"/>
      <c r="E14" s="195">
        <v>7</v>
      </c>
      <c r="F14" s="195">
        <v>4</v>
      </c>
      <c r="G14" s="197">
        <v>45351</v>
      </c>
      <c r="H14" s="198"/>
      <c r="I14" s="198" t="s">
        <v>1953</v>
      </c>
      <c r="J14" s="198" t="s">
        <v>1954</v>
      </c>
      <c r="K14" s="198" t="s">
        <v>1955</v>
      </c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5"/>
      <c r="Y14" s="195" t="e">
        <f>H14-#REF!-#REF!-#REF!-#REF!-#REF!-#REF!-#REF!-#REF!-#REF!-#REF!-#REF!-#REF!-#REF!-#REF!-#REF!-#REF!-#REF!-#REF!-#REF!-#REF!-#REF!-#REF!-#REF!-#REF!-#REF!-#REF!-#REF!-#REF!-#REF!-#REF!</f>
        <v>#REF!</v>
      </c>
      <c r="Z14" s="196"/>
    </row>
    <row r="15" spans="1:26" ht="28.35" customHeight="1">
      <c r="A15" s="195">
        <v>4</v>
      </c>
      <c r="B15" s="239"/>
      <c r="C15" s="196"/>
      <c r="D15" s="196"/>
      <c r="E15" s="196"/>
      <c r="F15" s="196"/>
      <c r="G15" s="195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5"/>
      <c r="Y15" s="195" t="e">
        <f>H15-#REF!-#REF!-#REF!-#REF!-#REF!-#REF!-#REF!-#REF!-#REF!-#REF!-#REF!-#REF!-#REF!-#REF!-#REF!-#REF!-#REF!-#REF!-#REF!-#REF!-#REF!-#REF!-#REF!-#REF!-#REF!-#REF!-#REF!-#REF!-#REF!-#REF!</f>
        <v>#REF!</v>
      </c>
      <c r="Z15" s="196"/>
    </row>
    <row r="16" spans="1:26" ht="28.35" customHeight="1">
      <c r="A16" s="195">
        <v>5</v>
      </c>
      <c r="B16" s="239"/>
      <c r="C16" s="196"/>
      <c r="D16" s="196"/>
      <c r="E16" s="196"/>
      <c r="F16" s="196"/>
      <c r="G16" s="195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5"/>
      <c r="Y16" s="195" t="e">
        <f>H16-#REF!-#REF!-#REF!-#REF!-#REF!-#REF!-#REF!-#REF!-#REF!-#REF!-#REF!-#REF!-#REF!-#REF!-#REF!-#REF!-#REF!-#REF!-#REF!-#REF!-#REF!-#REF!-#REF!-#REF!-#REF!-#REF!-#REF!-#REF!-#REF!-#REF!</f>
        <v>#REF!</v>
      </c>
      <c r="Z16" s="196"/>
    </row>
    <row r="18" spans="1:2">
      <c r="A18" s="199"/>
      <c r="B18" t="s">
        <v>1911</v>
      </c>
    </row>
    <row r="19" spans="1:2">
      <c r="A19" s="200"/>
      <c r="B19" t="s">
        <v>1912</v>
      </c>
    </row>
    <row r="43" spans="1:26">
      <c r="B43" t="s">
        <v>1869</v>
      </c>
      <c r="C43" s="632" t="s">
        <v>1870</v>
      </c>
      <c r="D43" s="632"/>
      <c r="E43" s="632"/>
      <c r="F43" s="632"/>
      <c r="G43" s="632"/>
      <c r="H43" s="632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</row>
    <row r="44" spans="1:26">
      <c r="B44" t="s">
        <v>1871</v>
      </c>
      <c r="C44" s="632" t="s">
        <v>1886</v>
      </c>
      <c r="D44" s="632"/>
      <c r="E44" s="632"/>
      <c r="F44" s="632"/>
      <c r="G44" s="632"/>
      <c r="H44" s="632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</row>
    <row r="45" spans="1:26">
      <c r="B45" t="s">
        <v>1872</v>
      </c>
      <c r="C45" s="632" t="s">
        <v>1873</v>
      </c>
      <c r="D45" s="632"/>
      <c r="E45" s="632"/>
      <c r="F45" s="632"/>
      <c r="G45" s="632"/>
      <c r="H45" s="632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</row>
    <row r="46" spans="1:26">
      <c r="B46" t="s">
        <v>1874</v>
      </c>
      <c r="C46" t="s">
        <v>1875</v>
      </c>
    </row>
    <row r="47" spans="1:26" ht="18.75">
      <c r="A47" s="640" t="s">
        <v>1876</v>
      </c>
      <c r="B47" s="640"/>
      <c r="C47" s="635">
        <v>2023</v>
      </c>
      <c r="D47" s="190"/>
      <c r="E47" s="190"/>
      <c r="F47" s="190"/>
      <c r="G47" s="636" t="s">
        <v>1877</v>
      </c>
      <c r="H47" s="639" t="s">
        <v>1878</v>
      </c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191"/>
      <c r="Y47" s="623" t="s">
        <v>1879</v>
      </c>
      <c r="Z47" s="623" t="s">
        <v>1689</v>
      </c>
    </row>
    <row r="48" spans="1:26" ht="18.75">
      <c r="A48" s="625" t="s">
        <v>0</v>
      </c>
      <c r="B48" s="625" t="s">
        <v>1880</v>
      </c>
      <c r="C48" s="635"/>
      <c r="D48" s="192"/>
      <c r="E48" s="192"/>
      <c r="F48" s="192"/>
      <c r="G48" s="637"/>
      <c r="H48" s="639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193"/>
      <c r="Y48" s="624"/>
      <c r="Z48" s="624"/>
    </row>
    <row r="49" spans="1:26">
      <c r="A49" s="625"/>
      <c r="B49" s="625"/>
      <c r="C49" s="635"/>
      <c r="D49" s="194"/>
      <c r="E49" s="194"/>
      <c r="F49" s="194"/>
      <c r="G49" s="638"/>
      <c r="H49" s="639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195">
        <v>31</v>
      </c>
      <c r="Y49" s="196"/>
      <c r="Z49" s="196"/>
    </row>
    <row r="50" spans="1:26">
      <c r="A50" s="195">
        <v>1</v>
      </c>
      <c r="B50" s="196" t="s">
        <v>1881</v>
      </c>
      <c r="C50" s="196"/>
      <c r="D50" s="196"/>
      <c r="E50" s="196"/>
      <c r="F50" s="196"/>
      <c r="G50" s="197">
        <v>44936</v>
      </c>
      <c r="H50" s="198">
        <f>'[2]Monitoring LPG - Oxigen'!AM12+3</f>
        <v>4</v>
      </c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5"/>
      <c r="Y50" s="195" t="e">
        <f>H50-#REF!-#REF!-#REF!-#REF!-#REF!-#REF!-#REF!-#REF!-#REF!-#REF!-#REF!-#REF!-#REF!-#REF!-#REF!-#REF!-#REF!-#REF!-#REF!-#REF!-#REF!-#REF!-#REF!+#REF!-#REF!-#REF!-#REF!-#REF!-#REF!-#REF!-X50</f>
        <v>#REF!</v>
      </c>
      <c r="Z50" s="196" t="s">
        <v>1887</v>
      </c>
    </row>
    <row r="51" spans="1:26">
      <c r="A51" s="195">
        <v>2</v>
      </c>
      <c r="B51" s="196" t="s">
        <v>1883</v>
      </c>
      <c r="C51" s="196"/>
      <c r="D51" s="196"/>
      <c r="E51" s="196"/>
      <c r="F51" s="196"/>
      <c r="G51" s="197"/>
      <c r="H51" s="198">
        <v>2</v>
      </c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5"/>
      <c r="Y51" s="195" t="e">
        <f>H51-#REF!-#REF!-#REF!-#REF!-#REF!-#REF!-#REF!-#REF!-#REF!-#REF!-#REF!-#REF!-#REF!-#REF!-#REF!-#REF!-#REF!-#REF!-#REF!-#REF!-#REF!-#REF!-#REF!+#REF!-#REF!-#REF!-#REF!-#REF!-#REF!-#REF!</f>
        <v>#REF!</v>
      </c>
      <c r="Z51" s="196"/>
    </row>
    <row r="52" spans="1:26">
      <c r="A52" s="195">
        <v>3</v>
      </c>
      <c r="B52" s="196"/>
      <c r="C52" s="196"/>
      <c r="D52" s="196"/>
      <c r="E52" s="196"/>
      <c r="F52" s="196"/>
      <c r="G52" s="195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5"/>
      <c r="Y52" s="195" t="e">
        <f>H52-#REF!-#REF!-#REF!-#REF!-#REF!-#REF!-#REF!-#REF!-#REF!-#REF!-#REF!-#REF!-#REF!-#REF!-#REF!-#REF!-#REF!-#REF!-#REF!-#REF!-#REF!-#REF!-#REF!-#REF!-#REF!-#REF!-#REF!-#REF!-#REF!-#REF!</f>
        <v>#REF!</v>
      </c>
      <c r="Z52" s="196"/>
    </row>
    <row r="53" spans="1:26">
      <c r="A53" s="195">
        <v>4</v>
      </c>
      <c r="B53" s="196"/>
      <c r="C53" s="196"/>
      <c r="D53" s="196"/>
      <c r="E53" s="196"/>
      <c r="F53" s="196"/>
      <c r="G53" s="195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5"/>
      <c r="Y53" s="195" t="e">
        <f>H53-#REF!-#REF!-#REF!-#REF!-#REF!-#REF!-#REF!-#REF!-#REF!-#REF!-#REF!-#REF!-#REF!-#REF!-#REF!-#REF!-#REF!-#REF!-#REF!-#REF!-#REF!-#REF!-#REF!-#REF!-#REF!-#REF!-#REF!-#REF!-#REF!-#REF!</f>
        <v>#REF!</v>
      </c>
      <c r="Z53" s="196"/>
    </row>
    <row r="54" spans="1:26">
      <c r="A54" s="195">
        <v>5</v>
      </c>
      <c r="B54" s="196"/>
      <c r="C54" s="196"/>
      <c r="D54" s="196"/>
      <c r="E54" s="196"/>
      <c r="F54" s="196"/>
      <c r="G54" s="195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5"/>
      <c r="Y54" s="195" t="e">
        <f>H54-#REF!-#REF!-#REF!-#REF!-#REF!-#REF!-#REF!-#REF!-#REF!-#REF!-#REF!-#REF!-#REF!-#REF!-#REF!-#REF!-#REF!-#REF!-#REF!-#REF!-#REF!-#REF!-#REF!-#REF!-#REF!-#REF!-#REF!-#REF!-#REF!-#REF!</f>
        <v>#REF!</v>
      </c>
      <c r="Z54" s="196"/>
    </row>
    <row r="56" spans="1:26">
      <c r="A56" s="199"/>
      <c r="B56" t="s">
        <v>1884</v>
      </c>
    </row>
    <row r="57" spans="1:26">
      <c r="A57" s="200"/>
      <c r="B57" t="s">
        <v>1885</v>
      </c>
    </row>
    <row r="64" spans="1:26">
      <c r="B64" t="s">
        <v>1869</v>
      </c>
      <c r="C64" s="632" t="s">
        <v>1870</v>
      </c>
      <c r="D64" s="632"/>
      <c r="E64" s="632"/>
      <c r="F64" s="632"/>
      <c r="G64" s="632"/>
      <c r="H64" s="632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</row>
    <row r="65" spans="1:26">
      <c r="B65" t="s">
        <v>1871</v>
      </c>
      <c r="C65" s="632" t="s">
        <v>1888</v>
      </c>
      <c r="D65" s="632"/>
      <c r="E65" s="632"/>
      <c r="F65" s="632"/>
      <c r="G65" s="632"/>
      <c r="H65" s="632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</row>
    <row r="66" spans="1:26">
      <c r="B66" t="s">
        <v>1872</v>
      </c>
      <c r="C66" s="632" t="s">
        <v>1873</v>
      </c>
      <c r="D66" s="632"/>
      <c r="E66" s="632"/>
      <c r="F66" s="632"/>
      <c r="G66" s="632"/>
      <c r="H66" s="632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</row>
    <row r="67" spans="1:26">
      <c r="B67" t="s">
        <v>1874</v>
      </c>
      <c r="C67" t="s">
        <v>1875</v>
      </c>
    </row>
    <row r="68" spans="1:26" ht="18.75">
      <c r="A68" s="640" t="s">
        <v>1876</v>
      </c>
      <c r="B68" s="640"/>
      <c r="C68" s="635">
        <v>2023</v>
      </c>
      <c r="D68" s="190"/>
      <c r="E68" s="190"/>
      <c r="F68" s="190"/>
      <c r="G68" s="636" t="s">
        <v>1877</v>
      </c>
      <c r="H68" s="639" t="s">
        <v>1878</v>
      </c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191"/>
      <c r="Y68" s="623" t="s">
        <v>1879</v>
      </c>
      <c r="Z68" s="623" t="s">
        <v>1689</v>
      </c>
    </row>
    <row r="69" spans="1:26" ht="18.75">
      <c r="A69" s="625" t="s">
        <v>0</v>
      </c>
      <c r="B69" s="625" t="s">
        <v>1880</v>
      </c>
      <c r="C69" s="635"/>
      <c r="D69" s="192"/>
      <c r="E69" s="192"/>
      <c r="F69" s="192"/>
      <c r="G69" s="637"/>
      <c r="H69" s="639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193"/>
      <c r="Y69" s="624"/>
      <c r="Z69" s="624"/>
    </row>
    <row r="70" spans="1:26">
      <c r="A70" s="625"/>
      <c r="B70" s="625"/>
      <c r="C70" s="635"/>
      <c r="D70" s="194"/>
      <c r="E70" s="194"/>
      <c r="F70" s="194"/>
      <c r="G70" s="638"/>
      <c r="H70" s="639"/>
      <c r="I70" s="212"/>
      <c r="J70" s="212"/>
      <c r="K70" s="212"/>
      <c r="L70" s="212"/>
      <c r="M70" s="212"/>
      <c r="N70" s="212"/>
      <c r="O70" s="212"/>
      <c r="P70" s="212"/>
      <c r="Q70" s="212"/>
      <c r="R70" s="212"/>
      <c r="S70" s="212"/>
      <c r="T70" s="212"/>
      <c r="U70" s="212"/>
      <c r="V70" s="212"/>
      <c r="W70" s="212"/>
      <c r="X70" s="195">
        <v>31</v>
      </c>
      <c r="Y70" s="196"/>
      <c r="Z70" s="196"/>
    </row>
    <row r="71" spans="1:26">
      <c r="A71" s="195">
        <v>1</v>
      </c>
      <c r="B71" s="196" t="s">
        <v>1881</v>
      </c>
      <c r="C71" s="196"/>
      <c r="D71" s="196"/>
      <c r="E71" s="196"/>
      <c r="F71" s="196"/>
      <c r="G71" s="197">
        <v>45016</v>
      </c>
      <c r="H71" s="198">
        <f>'[2]Monitoring LPG - Oxigen'!AM33+3+3</f>
        <v>9</v>
      </c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201"/>
      <c r="Y71" s="195" t="e">
        <f>H71-#REF!-#REF!-#REF!-#REF!-#REF!-#REF!-#REF!-#REF!-#REF!-#REF!-#REF!-#REF!-#REF!-#REF!-#REF!-#REF!-#REF!-#REF!-#REF!-#REF!-#REF!-#REF!-#REF!+#REF!-#REF!-#REF!-#REF!-#REF!-#REF!-#REF!-X71</f>
        <v>#REF!</v>
      </c>
      <c r="Z71" s="196" t="s">
        <v>1889</v>
      </c>
    </row>
    <row r="72" spans="1:26">
      <c r="A72" s="195">
        <v>2</v>
      </c>
      <c r="B72" s="196" t="s">
        <v>1883</v>
      </c>
      <c r="C72" s="196"/>
      <c r="D72" s="196"/>
      <c r="E72" s="196"/>
      <c r="F72" s="196"/>
      <c r="G72" s="197"/>
      <c r="H72" s="198">
        <f>'[2]Monitoring LPG - Oxigen'!AM34</f>
        <v>2</v>
      </c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5"/>
      <c r="Y72" s="195" t="e">
        <f>H72-#REF!-#REF!-#REF!-#REF!-#REF!-#REF!-#REF!-#REF!-#REF!-#REF!-#REF!-#REF!-#REF!-#REF!-#REF!-#REF!-#REF!-#REF!-#REF!-#REF!-#REF!-#REF!-#REF!+#REF!-#REF!-#REF!-#REF!-#REF!-#REF!-#REF!</f>
        <v>#REF!</v>
      </c>
      <c r="Z72" s="196"/>
    </row>
    <row r="73" spans="1:26">
      <c r="A73" s="195">
        <v>3</v>
      </c>
      <c r="B73" s="196"/>
      <c r="C73" s="196"/>
      <c r="D73" s="196"/>
      <c r="E73" s="196"/>
      <c r="F73" s="196"/>
      <c r="G73" s="195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5"/>
      <c r="Y73" s="195" t="e">
        <f>H73-#REF!-#REF!-#REF!-#REF!-#REF!-#REF!-#REF!-#REF!-#REF!-#REF!-#REF!-#REF!-#REF!-#REF!-#REF!-#REF!-#REF!-#REF!-#REF!-#REF!-#REF!-#REF!-#REF!-#REF!-#REF!-#REF!-#REF!-#REF!-#REF!-#REF!</f>
        <v>#REF!</v>
      </c>
      <c r="Z73" s="196"/>
    </row>
    <row r="74" spans="1:26">
      <c r="A74" s="195">
        <v>4</v>
      </c>
      <c r="B74" s="196"/>
      <c r="C74" s="196"/>
      <c r="D74" s="196"/>
      <c r="E74" s="196"/>
      <c r="F74" s="196"/>
      <c r="G74" s="195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5"/>
      <c r="Y74" s="195" t="e">
        <f>H74-#REF!-#REF!-#REF!-#REF!-#REF!-#REF!-#REF!-#REF!-#REF!-#REF!-#REF!-#REF!-#REF!-#REF!-#REF!-#REF!-#REF!-#REF!-#REF!-#REF!-#REF!-#REF!-#REF!-#REF!-#REF!-#REF!-#REF!-#REF!-#REF!-#REF!</f>
        <v>#REF!</v>
      </c>
      <c r="Z74" s="196"/>
    </row>
    <row r="75" spans="1:26">
      <c r="A75" s="195">
        <v>5</v>
      </c>
      <c r="B75" s="196"/>
      <c r="C75" s="196"/>
      <c r="D75" s="196"/>
      <c r="E75" s="196"/>
      <c r="F75" s="196"/>
      <c r="G75" s="195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5"/>
      <c r="Y75" s="195" t="e">
        <f>H75-#REF!-#REF!-#REF!-#REF!-#REF!-#REF!-#REF!-#REF!-#REF!-#REF!-#REF!-#REF!-#REF!-#REF!-#REF!-#REF!-#REF!-#REF!-#REF!-#REF!-#REF!-#REF!-#REF!-#REF!-#REF!-#REF!-#REF!-#REF!-#REF!-#REF!</f>
        <v>#REF!</v>
      </c>
      <c r="Z75" s="196"/>
    </row>
    <row r="77" spans="1:26">
      <c r="A77" s="199"/>
      <c r="B77" t="s">
        <v>1884</v>
      </c>
    </row>
    <row r="78" spans="1:26">
      <c r="A78" s="200"/>
      <c r="B78" t="s">
        <v>1885</v>
      </c>
    </row>
    <row r="79" spans="1:26">
      <c r="A79" s="202"/>
      <c r="B79" t="s">
        <v>1890</v>
      </c>
    </row>
    <row r="87" spans="1:26">
      <c r="B87" t="s">
        <v>1869</v>
      </c>
      <c r="C87" s="632" t="s">
        <v>1870</v>
      </c>
      <c r="D87" s="632"/>
      <c r="E87" s="632"/>
      <c r="F87" s="632"/>
      <c r="G87" s="632"/>
      <c r="H87" s="632"/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9"/>
    </row>
    <row r="88" spans="1:26">
      <c r="B88" t="s">
        <v>1871</v>
      </c>
      <c r="C88" s="632" t="s">
        <v>1891</v>
      </c>
      <c r="D88" s="632"/>
      <c r="E88" s="632"/>
      <c r="F88" s="632"/>
      <c r="G88" s="632"/>
      <c r="H88" s="632"/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</row>
    <row r="89" spans="1:26">
      <c r="B89" t="s">
        <v>1872</v>
      </c>
      <c r="C89" s="632" t="s">
        <v>1873</v>
      </c>
      <c r="D89" s="632"/>
      <c r="E89" s="632"/>
      <c r="F89" s="632"/>
      <c r="G89" s="632"/>
      <c r="H89" s="632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209"/>
      <c r="W89" s="209"/>
    </row>
    <row r="90" spans="1:26">
      <c r="B90" t="s">
        <v>1874</v>
      </c>
      <c r="C90" t="s">
        <v>1875</v>
      </c>
    </row>
    <row r="91" spans="1:26" ht="18.75">
      <c r="A91" s="640" t="s">
        <v>1876</v>
      </c>
      <c r="B91" s="640"/>
      <c r="C91" s="635">
        <v>2023</v>
      </c>
      <c r="D91" s="190"/>
      <c r="E91" s="190"/>
      <c r="F91" s="190"/>
      <c r="G91" s="636" t="s">
        <v>1877</v>
      </c>
      <c r="H91" s="639" t="s">
        <v>1878</v>
      </c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191"/>
      <c r="Y91" s="623" t="s">
        <v>1879</v>
      </c>
      <c r="Z91" s="623" t="s">
        <v>1689</v>
      </c>
    </row>
    <row r="92" spans="1:26" ht="18.75">
      <c r="A92" s="625" t="s">
        <v>0</v>
      </c>
      <c r="B92" s="625" t="s">
        <v>1880</v>
      </c>
      <c r="C92" s="635"/>
      <c r="D92" s="192"/>
      <c r="E92" s="192"/>
      <c r="F92" s="192"/>
      <c r="G92" s="637"/>
      <c r="H92" s="639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193"/>
      <c r="Y92" s="624"/>
      <c r="Z92" s="624"/>
    </row>
    <row r="93" spans="1:26">
      <c r="A93" s="625"/>
      <c r="B93" s="625"/>
      <c r="C93" s="635"/>
      <c r="D93" s="194"/>
      <c r="E93" s="194"/>
      <c r="F93" s="194"/>
      <c r="G93" s="638"/>
      <c r="H93" s="639"/>
      <c r="I93" s="212"/>
      <c r="J93" s="212"/>
      <c r="K93" s="212"/>
      <c r="L93" s="212"/>
      <c r="M93" s="212"/>
      <c r="N93" s="212"/>
      <c r="O93" s="212"/>
      <c r="P93" s="212"/>
      <c r="Q93" s="212"/>
      <c r="R93" s="212"/>
      <c r="S93" s="212"/>
      <c r="T93" s="212"/>
      <c r="U93" s="212"/>
      <c r="V93" s="212"/>
      <c r="W93" s="212"/>
      <c r="X93" s="195">
        <v>31</v>
      </c>
      <c r="Y93" s="196"/>
      <c r="Z93" s="196"/>
    </row>
    <row r="94" spans="1:26">
      <c r="A94" s="195">
        <v>1</v>
      </c>
      <c r="B94" s="196" t="s">
        <v>1881</v>
      </c>
      <c r="C94" s="196"/>
      <c r="D94" s="196"/>
      <c r="E94" s="196"/>
      <c r="F94" s="196"/>
      <c r="G94" s="197">
        <v>45030</v>
      </c>
      <c r="H94" s="198">
        <f>'[2]Monitoring LPG - Oxigen'!AM54</f>
        <v>1</v>
      </c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5"/>
      <c r="Y94" s="195" t="e">
        <f>H94-#REF!-#REF!-#REF!-#REF!-#REF!-#REF!-#REF!-#REF!-#REF!-#REF!-#REF!-#REF!-#REF!-#REF!-#REF!-#REF!-#REF!-#REF!-#REF!-#REF!-#REF!-#REF!-#REF!+#REF!-#REF!-#REF!-#REF!-#REF!-#REF!-#REF!-X94+5</f>
        <v>#REF!</v>
      </c>
      <c r="Z94" s="196" t="s">
        <v>1892</v>
      </c>
    </row>
    <row r="95" spans="1:26">
      <c r="A95" s="195">
        <v>2</v>
      </c>
      <c r="B95" s="196" t="s">
        <v>1883</v>
      </c>
      <c r="C95" s="196"/>
      <c r="D95" s="196"/>
      <c r="E95" s="196"/>
      <c r="F95" s="196"/>
      <c r="G95" s="197"/>
      <c r="H95" s="198">
        <f>'[2]Monitoring LPG - Oxigen'!AM55</f>
        <v>1</v>
      </c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5"/>
      <c r="Y95" s="195" t="e">
        <f>H95-#REF!-#REF!-#REF!-#REF!-#REF!-#REF!-#REF!-#REF!-#REF!-#REF!-#REF!-#REF!-#REF!-#REF!-#REF!-#REF!-#REF!-#REF!-#REF!-#REF!-#REF!-#REF!-#REF!+#REF!-#REF!-#REF!-#REF!-#REF!-#REF!-#REF!</f>
        <v>#REF!</v>
      </c>
      <c r="Z95" s="196"/>
    </row>
    <row r="96" spans="1:26">
      <c r="A96" s="195">
        <v>3</v>
      </c>
      <c r="B96" s="196"/>
      <c r="C96" s="196"/>
      <c r="D96" s="196"/>
      <c r="E96" s="196"/>
      <c r="F96" s="196"/>
      <c r="G96" s="195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5"/>
      <c r="Y96" s="195" t="e">
        <f>H96-#REF!-#REF!-#REF!-#REF!-#REF!-#REF!-#REF!-#REF!-#REF!-#REF!-#REF!-#REF!-#REF!-#REF!-#REF!-#REF!-#REF!-#REF!-#REF!-#REF!-#REF!-#REF!-#REF!-#REF!-#REF!-#REF!-#REF!-#REF!-#REF!-#REF!</f>
        <v>#REF!</v>
      </c>
      <c r="Z96" s="196"/>
    </row>
    <row r="97" spans="1:26">
      <c r="A97" s="195">
        <v>4</v>
      </c>
      <c r="B97" s="196"/>
      <c r="C97" s="196"/>
      <c r="D97" s="196"/>
      <c r="E97" s="196"/>
      <c r="F97" s="196"/>
      <c r="G97" s="195"/>
      <c r="H97" s="198"/>
      <c r="I97" s="198"/>
      <c r="J97" s="198"/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5"/>
      <c r="Y97" s="195" t="e">
        <f>H97-#REF!-#REF!-#REF!-#REF!-#REF!-#REF!-#REF!-#REF!-#REF!-#REF!-#REF!-#REF!-#REF!-#REF!-#REF!-#REF!-#REF!-#REF!-#REF!-#REF!-#REF!-#REF!-#REF!-#REF!-#REF!-#REF!-#REF!-#REF!-#REF!-#REF!</f>
        <v>#REF!</v>
      </c>
      <c r="Z97" s="196"/>
    </row>
    <row r="98" spans="1:26">
      <c r="A98" s="195">
        <v>5</v>
      </c>
      <c r="B98" s="196"/>
      <c r="C98" s="196"/>
      <c r="D98" s="196"/>
      <c r="E98" s="196"/>
      <c r="F98" s="196"/>
      <c r="G98" s="195"/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5"/>
      <c r="Y98" s="195" t="e">
        <f>H98-#REF!-#REF!-#REF!-#REF!-#REF!-#REF!-#REF!-#REF!-#REF!-#REF!-#REF!-#REF!-#REF!-#REF!-#REF!-#REF!-#REF!-#REF!-#REF!-#REF!-#REF!-#REF!-#REF!-#REF!-#REF!-#REF!-#REF!-#REF!-#REF!-#REF!</f>
        <v>#REF!</v>
      </c>
      <c r="Z98" s="196"/>
    </row>
    <row r="100" spans="1:26">
      <c r="A100" s="199"/>
      <c r="B100" t="s">
        <v>1884</v>
      </c>
    </row>
    <row r="101" spans="1:26">
      <c r="A101" s="200"/>
      <c r="B101" t="s">
        <v>1885</v>
      </c>
    </row>
    <row r="102" spans="1:26">
      <c r="A102" s="202"/>
      <c r="B102" t="s">
        <v>1890</v>
      </c>
    </row>
    <row r="109" spans="1:26">
      <c r="B109" t="s">
        <v>1869</v>
      </c>
      <c r="C109" s="632" t="s">
        <v>1870</v>
      </c>
      <c r="D109" s="632"/>
      <c r="E109" s="632"/>
      <c r="F109" s="632"/>
      <c r="G109" s="632"/>
      <c r="H109" s="632"/>
      <c r="I109" s="209"/>
      <c r="J109" s="209"/>
      <c r="K109" s="209"/>
      <c r="L109" s="209"/>
      <c r="M109" s="209"/>
      <c r="N109" s="209"/>
      <c r="O109" s="209"/>
      <c r="P109" s="209"/>
      <c r="Q109" s="209"/>
      <c r="R109" s="209"/>
      <c r="S109" s="209"/>
      <c r="T109" s="209"/>
      <c r="U109" s="209"/>
      <c r="V109" s="209"/>
      <c r="W109" s="209"/>
    </row>
    <row r="110" spans="1:26">
      <c r="B110" t="s">
        <v>1871</v>
      </c>
      <c r="C110" s="632" t="s">
        <v>1893</v>
      </c>
      <c r="D110" s="632"/>
      <c r="E110" s="632"/>
      <c r="F110" s="632"/>
      <c r="G110" s="632"/>
      <c r="H110" s="632"/>
      <c r="I110" s="209"/>
      <c r="J110" s="209"/>
      <c r="K110" s="209"/>
      <c r="L110" s="209"/>
      <c r="M110" s="209"/>
      <c r="N110" s="209"/>
      <c r="O110" s="209"/>
      <c r="P110" s="209"/>
      <c r="Q110" s="209"/>
      <c r="R110" s="209"/>
      <c r="S110" s="209"/>
      <c r="T110" s="209"/>
      <c r="U110" s="209"/>
      <c r="V110" s="209"/>
      <c r="W110" s="209"/>
    </row>
    <row r="111" spans="1:26">
      <c r="B111" t="s">
        <v>1872</v>
      </c>
      <c r="C111" s="632" t="s">
        <v>1873</v>
      </c>
      <c r="D111" s="632"/>
      <c r="E111" s="632"/>
      <c r="F111" s="632"/>
      <c r="G111" s="632"/>
      <c r="H111" s="632"/>
      <c r="I111" s="209"/>
      <c r="J111" s="209"/>
      <c r="K111" s="209"/>
      <c r="L111" s="209"/>
      <c r="M111" s="209"/>
      <c r="N111" s="209"/>
      <c r="O111" s="209"/>
      <c r="P111" s="209"/>
      <c r="Q111" s="209"/>
      <c r="R111" s="209"/>
      <c r="S111" s="209"/>
      <c r="T111" s="209"/>
      <c r="U111" s="209"/>
      <c r="V111" s="209"/>
      <c r="W111" s="209"/>
    </row>
    <row r="112" spans="1:26">
      <c r="B112" t="s">
        <v>1874</v>
      </c>
      <c r="C112" t="s">
        <v>1875</v>
      </c>
    </row>
    <row r="113" spans="1:26" ht="18.75">
      <c r="A113" s="640" t="s">
        <v>1876</v>
      </c>
      <c r="B113" s="640"/>
      <c r="C113" s="635">
        <v>2023</v>
      </c>
      <c r="D113" s="190"/>
      <c r="E113" s="190"/>
      <c r="F113" s="190"/>
      <c r="G113" s="636" t="s">
        <v>1877</v>
      </c>
      <c r="H113" s="639" t="s">
        <v>1878</v>
      </c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191"/>
      <c r="Y113" s="623" t="s">
        <v>1879</v>
      </c>
      <c r="Z113" s="623" t="s">
        <v>1689</v>
      </c>
    </row>
    <row r="114" spans="1:26" ht="18.75">
      <c r="A114" s="625" t="s">
        <v>0</v>
      </c>
      <c r="B114" s="625" t="s">
        <v>1880</v>
      </c>
      <c r="C114" s="635"/>
      <c r="D114" s="192"/>
      <c r="E114" s="192"/>
      <c r="F114" s="192"/>
      <c r="G114" s="637"/>
      <c r="H114" s="639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193"/>
      <c r="Y114" s="624"/>
      <c r="Z114" s="624"/>
    </row>
    <row r="115" spans="1:26">
      <c r="A115" s="625"/>
      <c r="B115" s="625"/>
      <c r="C115" s="635"/>
      <c r="D115" s="194"/>
      <c r="E115" s="194"/>
      <c r="F115" s="194"/>
      <c r="G115" s="638"/>
      <c r="H115" s="639"/>
      <c r="I115" s="212"/>
      <c r="J115" s="212"/>
      <c r="K115" s="212"/>
      <c r="L115" s="212"/>
      <c r="M115" s="212"/>
      <c r="N115" s="212"/>
      <c r="O115" s="212"/>
      <c r="P115" s="212"/>
      <c r="Q115" s="212"/>
      <c r="R115" s="212"/>
      <c r="S115" s="212"/>
      <c r="T115" s="212"/>
      <c r="U115" s="212"/>
      <c r="V115" s="212"/>
      <c r="W115" s="212"/>
      <c r="X115" s="195">
        <v>31</v>
      </c>
      <c r="Y115" s="196"/>
      <c r="Z115" s="196"/>
    </row>
    <row r="116" spans="1:26">
      <c r="A116" s="195">
        <v>1</v>
      </c>
      <c r="B116" s="196" t="s">
        <v>1881</v>
      </c>
      <c r="C116" s="196"/>
      <c r="D116" s="196"/>
      <c r="E116" s="196"/>
      <c r="F116" s="196"/>
      <c r="G116" s="197">
        <v>45030</v>
      </c>
      <c r="H116" s="198">
        <f>'[2]Monitoring LPG - Oxigen'!AM77</f>
        <v>4</v>
      </c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5"/>
      <c r="Y116" s="195" t="e">
        <f>H116-#REF!-#REF!-#REF!-#REF!-#REF!-#REF!-#REF!-#REF!-#REF!-#REF!-#REF!-#REF!-#REF!-#REF!-#REF!-#REF!-#REF!-#REF!-#REF!-#REF!-#REF!-#REF!-#REF!-#REF!-#REF!-#REF!-#REF!-#REF!-#REF!-#REF!-X116</f>
        <v>#REF!</v>
      </c>
      <c r="Z116" s="196" t="s">
        <v>1892</v>
      </c>
    </row>
    <row r="117" spans="1:26">
      <c r="A117" s="195">
        <v>2</v>
      </c>
      <c r="B117" s="196" t="s">
        <v>1883</v>
      </c>
      <c r="C117" s="196"/>
      <c r="D117" s="196"/>
      <c r="E117" s="196"/>
      <c r="F117" s="196"/>
      <c r="G117" s="197"/>
      <c r="H117" s="198">
        <f>'[2]Monitoring LPG - Oxigen'!AM78</f>
        <v>1</v>
      </c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5"/>
      <c r="Y117" s="195" t="e">
        <f>H117-#REF!-#REF!-#REF!-#REF!-#REF!-#REF!-#REF!-#REF!-#REF!-#REF!-#REF!-#REF!-#REF!-#REF!-#REF!-#REF!-#REF!-#REF!-#REF!-#REF!-#REF!-#REF!-#REF!-#REF!-#REF!-#REF!-#REF!-#REF!-#REF!-#REF!-X117</f>
        <v>#REF!</v>
      </c>
      <c r="Z117" s="196"/>
    </row>
    <row r="118" spans="1:26">
      <c r="A118" s="195">
        <v>3</v>
      </c>
      <c r="B118" s="196"/>
      <c r="C118" s="196"/>
      <c r="D118" s="196"/>
      <c r="E118" s="196"/>
      <c r="F118" s="196"/>
      <c r="G118" s="195"/>
      <c r="H118" s="198"/>
      <c r="I118" s="198"/>
      <c r="J118" s="198"/>
      <c r="K118" s="198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5"/>
      <c r="Y118" s="195"/>
      <c r="Z118" s="196"/>
    </row>
    <row r="119" spans="1:26">
      <c r="A119" s="195">
        <v>4</v>
      </c>
      <c r="B119" s="196"/>
      <c r="C119" s="196"/>
      <c r="D119" s="196"/>
      <c r="E119" s="196"/>
      <c r="F119" s="196"/>
      <c r="G119" s="195"/>
      <c r="H119" s="198"/>
      <c r="I119" s="198"/>
      <c r="J119" s="198"/>
      <c r="K119" s="198"/>
      <c r="L119" s="198"/>
      <c r="M119" s="198"/>
      <c r="N119" s="198"/>
      <c r="O119" s="198"/>
      <c r="P119" s="198"/>
      <c r="Q119" s="198"/>
      <c r="R119" s="198"/>
      <c r="S119" s="198"/>
      <c r="T119" s="198"/>
      <c r="U119" s="198"/>
      <c r="V119" s="198"/>
      <c r="W119" s="198"/>
      <c r="X119" s="195"/>
      <c r="Y119" s="195"/>
      <c r="Z119" s="196"/>
    </row>
    <row r="120" spans="1:26">
      <c r="A120" s="195">
        <v>5</v>
      </c>
      <c r="B120" s="196"/>
      <c r="C120" s="196"/>
      <c r="D120" s="196"/>
      <c r="E120" s="196"/>
      <c r="F120" s="196"/>
      <c r="G120" s="195"/>
      <c r="H120" s="198"/>
      <c r="I120" s="198"/>
      <c r="J120" s="198"/>
      <c r="K120" s="198"/>
      <c r="L120" s="198"/>
      <c r="M120" s="198"/>
      <c r="N120" s="198"/>
      <c r="O120" s="198"/>
      <c r="P120" s="198"/>
      <c r="Q120" s="198"/>
      <c r="R120" s="198"/>
      <c r="S120" s="198"/>
      <c r="T120" s="198"/>
      <c r="U120" s="198"/>
      <c r="V120" s="198"/>
      <c r="W120" s="198"/>
      <c r="X120" s="195"/>
      <c r="Y120" s="195"/>
      <c r="Z120" s="196"/>
    </row>
    <row r="122" spans="1:26">
      <c r="A122" s="199"/>
      <c r="B122" t="s">
        <v>1884</v>
      </c>
    </row>
    <row r="123" spans="1:26">
      <c r="A123" s="200"/>
      <c r="B123" t="s">
        <v>1885</v>
      </c>
    </row>
    <row r="124" spans="1:26">
      <c r="A124" s="202"/>
      <c r="B124" t="s">
        <v>1890</v>
      </c>
    </row>
    <row r="131" spans="1:26">
      <c r="B131" t="s">
        <v>1869</v>
      </c>
      <c r="C131" s="632" t="s">
        <v>1870</v>
      </c>
      <c r="D131" s="632"/>
      <c r="E131" s="632"/>
      <c r="F131" s="632"/>
      <c r="G131" s="632"/>
      <c r="H131" s="632"/>
      <c r="I131" s="209"/>
      <c r="J131" s="209"/>
      <c r="K131" s="209"/>
      <c r="L131" s="209"/>
      <c r="M131" s="209"/>
      <c r="N131" s="209"/>
      <c r="O131" s="209"/>
      <c r="P131" s="209"/>
      <c r="Q131" s="209"/>
      <c r="R131" s="209"/>
      <c r="S131" s="209"/>
      <c r="T131" s="209"/>
      <c r="U131" s="209"/>
      <c r="V131" s="209"/>
      <c r="W131" s="209"/>
    </row>
    <row r="132" spans="1:26">
      <c r="B132" t="s">
        <v>1871</v>
      </c>
      <c r="C132" s="632" t="s">
        <v>1894</v>
      </c>
      <c r="D132" s="632"/>
      <c r="E132" s="632"/>
      <c r="F132" s="632"/>
      <c r="G132" s="632"/>
      <c r="H132" s="632"/>
      <c r="I132" s="209"/>
      <c r="J132" s="209"/>
      <c r="K132" s="209"/>
      <c r="L132" s="209"/>
      <c r="M132" s="209"/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</row>
    <row r="133" spans="1:26">
      <c r="B133" t="s">
        <v>1872</v>
      </c>
      <c r="C133" s="632" t="s">
        <v>1873</v>
      </c>
      <c r="D133" s="632"/>
      <c r="E133" s="632"/>
      <c r="F133" s="632"/>
      <c r="G133" s="632"/>
      <c r="H133" s="632"/>
      <c r="I133" s="209"/>
      <c r="J133" s="209"/>
      <c r="K133" s="209"/>
      <c r="L133" s="209"/>
      <c r="M133" s="209"/>
      <c r="N133" s="209"/>
      <c r="O133" s="209"/>
      <c r="P133" s="209"/>
      <c r="Q133" s="209"/>
      <c r="R133" s="209"/>
      <c r="S133" s="209"/>
      <c r="T133" s="209"/>
      <c r="U133" s="209"/>
      <c r="V133" s="209"/>
      <c r="W133" s="209"/>
    </row>
    <row r="134" spans="1:26">
      <c r="B134" t="s">
        <v>1874</v>
      </c>
      <c r="C134" t="s">
        <v>1875</v>
      </c>
    </row>
    <row r="135" spans="1:26" ht="18.75">
      <c r="A135" s="640" t="s">
        <v>1876</v>
      </c>
      <c r="B135" s="640"/>
      <c r="C135" s="635">
        <v>2023</v>
      </c>
      <c r="D135" s="190"/>
      <c r="E135" s="190"/>
      <c r="F135" s="190"/>
      <c r="G135" s="636" t="s">
        <v>1877</v>
      </c>
      <c r="H135" s="639" t="s">
        <v>1878</v>
      </c>
      <c r="I135" s="210"/>
      <c r="J135" s="210"/>
      <c r="K135" s="210"/>
      <c r="L135" s="210"/>
      <c r="M135" s="210"/>
      <c r="N135" s="210"/>
      <c r="O135" s="210"/>
      <c r="P135" s="210"/>
      <c r="Q135" s="210"/>
      <c r="R135" s="210"/>
      <c r="S135" s="210"/>
      <c r="T135" s="210"/>
      <c r="U135" s="210"/>
      <c r="V135" s="210"/>
      <c r="W135" s="210"/>
      <c r="X135" s="191"/>
      <c r="Y135" s="623" t="s">
        <v>1879</v>
      </c>
      <c r="Z135" s="623" t="s">
        <v>1689</v>
      </c>
    </row>
    <row r="136" spans="1:26" ht="18.75">
      <c r="A136" s="625" t="s">
        <v>0</v>
      </c>
      <c r="B136" s="625" t="s">
        <v>1880</v>
      </c>
      <c r="C136" s="635"/>
      <c r="D136" s="192"/>
      <c r="E136" s="192"/>
      <c r="F136" s="192"/>
      <c r="G136" s="637"/>
      <c r="H136" s="639"/>
      <c r="I136" s="211"/>
      <c r="J136" s="211"/>
      <c r="K136" s="211"/>
      <c r="L136" s="211"/>
      <c r="M136" s="211"/>
      <c r="N136" s="211"/>
      <c r="O136" s="211"/>
      <c r="P136" s="211"/>
      <c r="Q136" s="211"/>
      <c r="R136" s="211"/>
      <c r="S136" s="211"/>
      <c r="T136" s="211"/>
      <c r="U136" s="211"/>
      <c r="V136" s="211"/>
      <c r="W136" s="211"/>
      <c r="X136" s="193"/>
      <c r="Y136" s="624"/>
      <c r="Z136" s="624"/>
    </row>
    <row r="137" spans="1:26">
      <c r="A137" s="625"/>
      <c r="B137" s="625"/>
      <c r="C137" s="635"/>
      <c r="D137" s="194"/>
      <c r="E137" s="194"/>
      <c r="F137" s="194"/>
      <c r="G137" s="638"/>
      <c r="H137" s="639"/>
      <c r="I137" s="212"/>
      <c r="J137" s="212"/>
      <c r="K137" s="212"/>
      <c r="L137" s="212"/>
      <c r="M137" s="212"/>
      <c r="N137" s="212"/>
      <c r="O137" s="212"/>
      <c r="P137" s="212"/>
      <c r="Q137" s="212"/>
      <c r="R137" s="212"/>
      <c r="S137" s="212"/>
      <c r="T137" s="212"/>
      <c r="U137" s="212"/>
      <c r="V137" s="212"/>
      <c r="W137" s="212"/>
      <c r="X137" s="195">
        <v>31</v>
      </c>
      <c r="Y137" s="196"/>
      <c r="Z137" s="196"/>
    </row>
    <row r="138" spans="1:26">
      <c r="A138" s="195">
        <v>1</v>
      </c>
      <c r="B138" s="196" t="s">
        <v>1881</v>
      </c>
      <c r="C138" s="196"/>
      <c r="D138" s="196"/>
      <c r="E138" s="196"/>
      <c r="F138" s="196"/>
      <c r="G138" s="197">
        <v>45093</v>
      </c>
      <c r="H138" s="198">
        <f>6+5</f>
        <v>11</v>
      </c>
      <c r="I138" s="198"/>
      <c r="J138" s="198"/>
      <c r="K138" s="198"/>
      <c r="L138" s="198"/>
      <c r="M138" s="198"/>
      <c r="N138" s="198"/>
      <c r="O138" s="198"/>
      <c r="P138" s="198"/>
      <c r="Q138" s="198"/>
      <c r="R138" s="198"/>
      <c r="S138" s="198"/>
      <c r="T138" s="198"/>
      <c r="U138" s="198"/>
      <c r="V138" s="198"/>
      <c r="W138" s="198"/>
      <c r="X138" s="195"/>
      <c r="Y138" s="195" t="e">
        <f>H138-#REF!-#REF!-#REF!-#REF!-#REF!-#REF!-#REF!-#REF!-#REF!-#REF!-#REF!-#REF!-#REF!-#REF!-#REF!-#REF!-#REF!-#REF!-#REF!-#REF!-#REF!-#REF!-#REF!-#REF!-#REF!-#REF!-#REF!-#REF!-#REF!-#REF!-X138</f>
        <v>#REF!</v>
      </c>
      <c r="Z138" s="196"/>
    </row>
    <row r="139" spans="1:26">
      <c r="A139" s="195">
        <v>2</v>
      </c>
      <c r="B139" s="196" t="s">
        <v>1883</v>
      </c>
      <c r="C139" s="196"/>
      <c r="D139" s="196"/>
      <c r="E139" s="196"/>
      <c r="F139" s="196"/>
      <c r="G139" s="197"/>
      <c r="H139" s="198">
        <f>'[2]Monitoring LPG - Oxigen'!AM100</f>
        <v>1</v>
      </c>
      <c r="I139" s="198"/>
      <c r="J139" s="198"/>
      <c r="K139" s="198"/>
      <c r="L139" s="198"/>
      <c r="M139" s="198"/>
      <c r="N139" s="198"/>
      <c r="O139" s="198"/>
      <c r="P139" s="198"/>
      <c r="Q139" s="198"/>
      <c r="R139" s="198"/>
      <c r="S139" s="198"/>
      <c r="T139" s="198"/>
      <c r="U139" s="198"/>
      <c r="V139" s="198"/>
      <c r="W139" s="198"/>
      <c r="X139" s="195"/>
      <c r="Y139" s="195" t="e">
        <f>H139-#REF!-#REF!-#REF!-#REF!-#REF!-#REF!-#REF!-#REF!-#REF!-#REF!-#REF!-#REF!-#REF!-#REF!-#REF!-#REF!-#REF!-#REF!-#REF!-#REF!-#REF!-#REF!-#REF!-#REF!-#REF!-#REF!-#REF!-#REF!-#REF!-#REF!-X139</f>
        <v>#REF!</v>
      </c>
      <c r="Z139" s="196"/>
    </row>
    <row r="140" spans="1:26">
      <c r="A140" s="195">
        <v>3</v>
      </c>
      <c r="B140" s="196"/>
      <c r="C140" s="196"/>
      <c r="D140" s="196"/>
      <c r="E140" s="196"/>
      <c r="F140" s="196"/>
      <c r="G140" s="195"/>
      <c r="H140" s="198"/>
      <c r="I140" s="198"/>
      <c r="J140" s="198"/>
      <c r="K140" s="198"/>
      <c r="L140" s="198"/>
      <c r="M140" s="198"/>
      <c r="N140" s="198"/>
      <c r="O140" s="198"/>
      <c r="P140" s="198"/>
      <c r="Q140" s="198"/>
      <c r="R140" s="198"/>
      <c r="S140" s="198"/>
      <c r="T140" s="198"/>
      <c r="U140" s="198"/>
      <c r="V140" s="198"/>
      <c r="W140" s="198"/>
      <c r="X140" s="195"/>
      <c r="Y140" s="195"/>
      <c r="Z140" s="196"/>
    </row>
    <row r="141" spans="1:26">
      <c r="A141" s="195">
        <v>4</v>
      </c>
      <c r="B141" s="196"/>
      <c r="C141" s="196"/>
      <c r="D141" s="196"/>
      <c r="E141" s="196"/>
      <c r="F141" s="196"/>
      <c r="G141" s="195"/>
      <c r="H141" s="198"/>
      <c r="I141" s="198"/>
      <c r="J141" s="198"/>
      <c r="K141" s="198"/>
      <c r="L141" s="198"/>
      <c r="M141" s="198"/>
      <c r="N141" s="198"/>
      <c r="O141" s="198"/>
      <c r="P141" s="198"/>
      <c r="Q141" s="198"/>
      <c r="R141" s="198"/>
      <c r="S141" s="198"/>
      <c r="T141" s="198"/>
      <c r="U141" s="198"/>
      <c r="V141" s="198"/>
      <c r="W141" s="198"/>
      <c r="X141" s="195"/>
      <c r="Y141" s="195"/>
      <c r="Z141" s="196"/>
    </row>
    <row r="142" spans="1:26">
      <c r="A142" s="195">
        <v>5</v>
      </c>
      <c r="B142" s="196"/>
      <c r="C142" s="196"/>
      <c r="D142" s="196"/>
      <c r="E142" s="196"/>
      <c r="F142" s="196"/>
      <c r="G142" s="195"/>
      <c r="H142" s="198"/>
      <c r="I142" s="198"/>
      <c r="J142" s="198"/>
      <c r="K142" s="198"/>
      <c r="L142" s="198"/>
      <c r="M142" s="198"/>
      <c r="N142" s="198"/>
      <c r="O142" s="198"/>
      <c r="P142" s="198"/>
      <c r="Q142" s="198"/>
      <c r="R142" s="198"/>
      <c r="S142" s="198"/>
      <c r="T142" s="198"/>
      <c r="U142" s="198"/>
      <c r="V142" s="198"/>
      <c r="W142" s="198"/>
      <c r="X142" s="195"/>
      <c r="Y142" s="195"/>
      <c r="Z142" s="196"/>
    </row>
    <row r="144" spans="1:26">
      <c r="A144" s="199"/>
      <c r="B144" t="s">
        <v>1884</v>
      </c>
    </row>
    <row r="145" spans="1:26">
      <c r="A145" s="200"/>
      <c r="B145" t="s">
        <v>1885</v>
      </c>
    </row>
    <row r="146" spans="1:26">
      <c r="A146" s="202"/>
      <c r="B146" t="s">
        <v>1890</v>
      </c>
    </row>
    <row r="154" spans="1:26">
      <c r="B154" t="s">
        <v>1869</v>
      </c>
      <c r="C154" s="632" t="s">
        <v>1870</v>
      </c>
      <c r="D154" s="632"/>
      <c r="E154" s="632"/>
      <c r="F154" s="632"/>
      <c r="G154" s="632"/>
      <c r="H154" s="632"/>
      <c r="I154" s="209"/>
      <c r="J154" s="209"/>
      <c r="K154" s="209"/>
      <c r="L154" s="209"/>
      <c r="M154" s="209"/>
      <c r="N154" s="209"/>
      <c r="O154" s="209"/>
      <c r="P154" s="209"/>
      <c r="Q154" s="209"/>
      <c r="R154" s="209"/>
      <c r="S154" s="209"/>
      <c r="T154" s="209"/>
      <c r="U154" s="209"/>
      <c r="V154" s="209"/>
      <c r="W154" s="209"/>
    </row>
    <row r="155" spans="1:26">
      <c r="B155" t="s">
        <v>1871</v>
      </c>
      <c r="C155" s="632" t="s">
        <v>1895</v>
      </c>
      <c r="D155" s="632"/>
      <c r="E155" s="632"/>
      <c r="F155" s="632"/>
      <c r="G155" s="632"/>
      <c r="H155" s="632"/>
      <c r="I155" s="209"/>
      <c r="J155" s="209"/>
      <c r="K155" s="209"/>
      <c r="L155" s="209"/>
      <c r="M155" s="209"/>
      <c r="N155" s="209"/>
      <c r="O155" s="209"/>
      <c r="P155" s="209"/>
      <c r="Q155" s="209"/>
      <c r="R155" s="209"/>
      <c r="S155" s="209"/>
      <c r="T155" s="209"/>
      <c r="U155" s="209"/>
      <c r="V155" s="209"/>
      <c r="W155" s="209"/>
    </row>
    <row r="156" spans="1:26">
      <c r="B156" t="s">
        <v>1872</v>
      </c>
      <c r="C156" s="632" t="s">
        <v>1873</v>
      </c>
      <c r="D156" s="632"/>
      <c r="E156" s="632"/>
      <c r="F156" s="632"/>
      <c r="G156" s="632"/>
      <c r="H156" s="632"/>
      <c r="I156" s="209"/>
      <c r="J156" s="209"/>
      <c r="K156" s="209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</row>
    <row r="157" spans="1:26">
      <c r="B157" t="s">
        <v>1874</v>
      </c>
      <c r="C157" t="s">
        <v>1875</v>
      </c>
    </row>
    <row r="158" spans="1:26" ht="18.75">
      <c r="A158" s="640" t="s">
        <v>1876</v>
      </c>
      <c r="B158" s="640"/>
      <c r="C158" s="635">
        <v>2023</v>
      </c>
      <c r="D158" s="190"/>
      <c r="E158" s="190"/>
      <c r="F158" s="190"/>
      <c r="G158" s="636" t="s">
        <v>1877</v>
      </c>
      <c r="H158" s="639" t="s">
        <v>1878</v>
      </c>
      <c r="I158" s="210"/>
      <c r="J158" s="210"/>
      <c r="K158" s="210"/>
      <c r="L158" s="210"/>
      <c r="M158" s="210"/>
      <c r="N158" s="210"/>
      <c r="O158" s="210"/>
      <c r="P158" s="210"/>
      <c r="Q158" s="210"/>
      <c r="R158" s="210"/>
      <c r="S158" s="210"/>
      <c r="T158" s="210"/>
      <c r="U158" s="210"/>
      <c r="V158" s="210"/>
      <c r="W158" s="210"/>
      <c r="X158" s="191"/>
      <c r="Y158" s="623" t="s">
        <v>1879</v>
      </c>
      <c r="Z158" s="623" t="s">
        <v>1689</v>
      </c>
    </row>
    <row r="159" spans="1:26" ht="18.75">
      <c r="A159" s="625" t="s">
        <v>0</v>
      </c>
      <c r="B159" s="625" t="s">
        <v>1880</v>
      </c>
      <c r="C159" s="635"/>
      <c r="D159" s="192"/>
      <c r="E159" s="192"/>
      <c r="F159" s="192"/>
      <c r="G159" s="637"/>
      <c r="H159" s="639"/>
      <c r="I159" s="211"/>
      <c r="J159" s="211"/>
      <c r="K159" s="211"/>
      <c r="L159" s="211"/>
      <c r="M159" s="211"/>
      <c r="N159" s="211"/>
      <c r="O159" s="211"/>
      <c r="P159" s="211"/>
      <c r="Q159" s="211"/>
      <c r="R159" s="211"/>
      <c r="S159" s="211"/>
      <c r="T159" s="211"/>
      <c r="U159" s="211"/>
      <c r="V159" s="211"/>
      <c r="W159" s="211"/>
      <c r="X159" s="193"/>
      <c r="Y159" s="624"/>
      <c r="Z159" s="624"/>
    </row>
    <row r="160" spans="1:26">
      <c r="A160" s="625"/>
      <c r="B160" s="625"/>
      <c r="C160" s="635"/>
      <c r="D160" s="194"/>
      <c r="E160" s="194"/>
      <c r="F160" s="194"/>
      <c r="G160" s="638"/>
      <c r="H160" s="639"/>
      <c r="I160" s="212"/>
      <c r="J160" s="212"/>
      <c r="K160" s="212"/>
      <c r="L160" s="212"/>
      <c r="M160" s="212"/>
      <c r="N160" s="212"/>
      <c r="O160" s="212"/>
      <c r="P160" s="212"/>
      <c r="Q160" s="212"/>
      <c r="R160" s="212"/>
      <c r="S160" s="212"/>
      <c r="T160" s="212"/>
      <c r="U160" s="212"/>
      <c r="V160" s="212"/>
      <c r="W160" s="212"/>
      <c r="X160" s="195">
        <v>31</v>
      </c>
      <c r="Y160" s="196"/>
      <c r="Z160" s="196"/>
    </row>
    <row r="161" spans="1:26">
      <c r="A161" s="195">
        <v>1</v>
      </c>
      <c r="B161" s="196" t="s">
        <v>1881</v>
      </c>
      <c r="C161" s="196"/>
      <c r="D161" s="196"/>
      <c r="E161" s="196"/>
      <c r="F161" s="196"/>
      <c r="G161" s="197">
        <v>45131</v>
      </c>
      <c r="H161" s="198">
        <f>'[2]Monitoring LPG - Oxigen'!AM121+2</f>
        <v>4</v>
      </c>
      <c r="I161" s="198"/>
      <c r="J161" s="198"/>
      <c r="K161" s="198"/>
      <c r="L161" s="198"/>
      <c r="M161" s="198"/>
      <c r="N161" s="198"/>
      <c r="O161" s="198"/>
      <c r="P161" s="198"/>
      <c r="Q161" s="198"/>
      <c r="R161" s="198"/>
      <c r="S161" s="198"/>
      <c r="T161" s="198"/>
      <c r="U161" s="198"/>
      <c r="V161" s="198"/>
      <c r="W161" s="198"/>
      <c r="X161" s="195"/>
      <c r="Y161" s="195" t="e">
        <f>H161-#REF!-#REF!-#REF!-#REF!-#REF!-#REF!-#REF!-#REF!-#REF!-#REF!-#REF!-#REF!-#REF!-#REF!-#REF!-#REF!-#REF!-#REF!-#REF!-#REF!-#REF!-#REF!-#REF!-#REF!-#REF!-#REF!-#REF!-#REF!-#REF!-#REF!-X161</f>
        <v>#REF!</v>
      </c>
      <c r="Z161" s="196"/>
    </row>
    <row r="162" spans="1:26">
      <c r="A162" s="195">
        <v>2</v>
      </c>
      <c r="B162" s="196" t="s">
        <v>1883</v>
      </c>
      <c r="C162" s="196"/>
      <c r="D162" s="196"/>
      <c r="E162" s="196"/>
      <c r="F162" s="196"/>
      <c r="G162" s="197"/>
      <c r="H162" s="198">
        <f>'[2]Monitoring LPG - Oxigen'!AM122</f>
        <v>1</v>
      </c>
      <c r="I162" s="198"/>
      <c r="J162" s="198"/>
      <c r="K162" s="198"/>
      <c r="L162" s="198"/>
      <c r="M162" s="198"/>
      <c r="N162" s="198"/>
      <c r="O162" s="198"/>
      <c r="P162" s="198"/>
      <c r="Q162" s="198"/>
      <c r="R162" s="198"/>
      <c r="S162" s="198"/>
      <c r="T162" s="198"/>
      <c r="U162" s="198"/>
      <c r="V162" s="198"/>
      <c r="W162" s="198"/>
      <c r="X162" s="195"/>
      <c r="Y162" s="195" t="e">
        <f>H162-#REF!-#REF!-#REF!-#REF!-#REF!-#REF!-#REF!-#REF!-#REF!-#REF!-#REF!-#REF!-#REF!-#REF!-#REF!-#REF!-#REF!-#REF!-#REF!-#REF!-#REF!-#REF!-#REF!-#REF!-#REF!-#REF!-#REF!-#REF!-#REF!-#REF!-X162</f>
        <v>#REF!</v>
      </c>
      <c r="Z162" s="196"/>
    </row>
    <row r="163" spans="1:26">
      <c r="A163" s="195">
        <v>3</v>
      </c>
      <c r="B163" s="196"/>
      <c r="C163" s="196"/>
      <c r="D163" s="196"/>
      <c r="E163" s="196"/>
      <c r="F163" s="196"/>
      <c r="G163" s="195"/>
      <c r="H163" s="198"/>
      <c r="I163" s="198"/>
      <c r="J163" s="198"/>
      <c r="K163" s="198"/>
      <c r="L163" s="198"/>
      <c r="M163" s="198"/>
      <c r="N163" s="198"/>
      <c r="O163" s="198"/>
      <c r="P163" s="198"/>
      <c r="Q163" s="198"/>
      <c r="R163" s="198"/>
      <c r="S163" s="198"/>
      <c r="T163" s="198"/>
      <c r="U163" s="198"/>
      <c r="V163" s="198"/>
      <c r="W163" s="198"/>
      <c r="X163" s="195"/>
      <c r="Y163" s="195"/>
      <c r="Z163" s="196"/>
    </row>
    <row r="164" spans="1:26">
      <c r="A164" s="195">
        <v>4</v>
      </c>
      <c r="B164" s="196"/>
      <c r="C164" s="196"/>
      <c r="D164" s="196"/>
      <c r="E164" s="196"/>
      <c r="F164" s="196"/>
      <c r="G164" s="195"/>
      <c r="H164" s="198"/>
      <c r="I164" s="198"/>
      <c r="J164" s="198"/>
      <c r="K164" s="198"/>
      <c r="L164" s="198"/>
      <c r="M164" s="198"/>
      <c r="N164" s="198"/>
      <c r="O164" s="198"/>
      <c r="P164" s="198"/>
      <c r="Q164" s="198"/>
      <c r="R164" s="198"/>
      <c r="S164" s="198"/>
      <c r="T164" s="198"/>
      <c r="U164" s="198"/>
      <c r="V164" s="198"/>
      <c r="W164" s="198"/>
      <c r="X164" s="195"/>
      <c r="Y164" s="195"/>
      <c r="Z164" s="196"/>
    </row>
    <row r="165" spans="1:26">
      <c r="A165" s="195">
        <v>5</v>
      </c>
      <c r="B165" s="196"/>
      <c r="C165" s="196"/>
      <c r="D165" s="196"/>
      <c r="E165" s="196"/>
      <c r="F165" s="196"/>
      <c r="G165" s="195"/>
      <c r="H165" s="198"/>
      <c r="I165" s="198"/>
      <c r="J165" s="198"/>
      <c r="K165" s="198"/>
      <c r="L165" s="198"/>
      <c r="M165" s="198"/>
      <c r="N165" s="198"/>
      <c r="O165" s="198"/>
      <c r="P165" s="198"/>
      <c r="Q165" s="198"/>
      <c r="R165" s="198"/>
      <c r="S165" s="198"/>
      <c r="T165" s="198"/>
      <c r="U165" s="198"/>
      <c r="V165" s="198"/>
      <c r="W165" s="198"/>
      <c r="X165" s="195"/>
      <c r="Y165" s="195"/>
      <c r="Z165" s="196"/>
    </row>
    <row r="167" spans="1:26">
      <c r="A167" s="199"/>
      <c r="B167" t="s">
        <v>1884</v>
      </c>
    </row>
    <row r="168" spans="1:26">
      <c r="A168" s="200"/>
      <c r="B168" t="s">
        <v>1885</v>
      </c>
    </row>
    <row r="169" spans="1:26">
      <c r="A169" s="202"/>
      <c r="B169" t="s">
        <v>1890</v>
      </c>
    </row>
    <row r="175" spans="1:26">
      <c r="B175" t="s">
        <v>1869</v>
      </c>
      <c r="C175" s="632" t="s">
        <v>1870</v>
      </c>
      <c r="D175" s="632"/>
      <c r="E175" s="632"/>
      <c r="F175" s="632"/>
      <c r="G175" s="632"/>
      <c r="H175" s="632"/>
      <c r="I175" s="209"/>
      <c r="J175" s="209"/>
      <c r="K175" s="209"/>
      <c r="L175" s="209"/>
      <c r="M175" s="209"/>
      <c r="N175" s="209"/>
      <c r="O175" s="209"/>
      <c r="P175" s="209"/>
      <c r="Q175" s="209"/>
      <c r="R175" s="209"/>
      <c r="S175" s="209"/>
      <c r="T175" s="209"/>
      <c r="U175" s="209"/>
      <c r="V175" s="209"/>
      <c r="W175" s="209"/>
    </row>
    <row r="176" spans="1:26">
      <c r="B176" t="s">
        <v>1871</v>
      </c>
      <c r="C176" s="632" t="s">
        <v>1896</v>
      </c>
      <c r="D176" s="632"/>
      <c r="E176" s="632"/>
      <c r="F176" s="632"/>
      <c r="G176" s="632"/>
      <c r="H176" s="632"/>
      <c r="I176" s="209"/>
      <c r="J176" s="209"/>
      <c r="K176" s="209"/>
      <c r="L176" s="209"/>
      <c r="M176" s="209"/>
      <c r="N176" s="209"/>
      <c r="O176" s="209"/>
      <c r="P176" s="209"/>
      <c r="Q176" s="209"/>
      <c r="R176" s="209"/>
      <c r="S176" s="209"/>
      <c r="T176" s="209"/>
      <c r="U176" s="209"/>
      <c r="V176" s="209"/>
      <c r="W176" s="209"/>
    </row>
    <row r="177" spans="1:26">
      <c r="B177" t="s">
        <v>1872</v>
      </c>
      <c r="C177" s="632" t="s">
        <v>1873</v>
      </c>
      <c r="D177" s="632"/>
      <c r="E177" s="632"/>
      <c r="F177" s="632"/>
      <c r="G177" s="632"/>
      <c r="H177" s="632"/>
      <c r="I177" s="209"/>
      <c r="J177" s="209"/>
      <c r="K177" s="209"/>
      <c r="L177" s="209"/>
      <c r="M177" s="209"/>
      <c r="N177" s="209"/>
      <c r="O177" s="209"/>
      <c r="P177" s="209"/>
      <c r="Q177" s="209"/>
      <c r="R177" s="209"/>
      <c r="S177" s="209"/>
      <c r="T177" s="209"/>
      <c r="U177" s="209"/>
      <c r="V177" s="209"/>
      <c r="W177" s="209"/>
    </row>
    <row r="178" spans="1:26">
      <c r="B178" t="s">
        <v>1874</v>
      </c>
      <c r="C178" t="s">
        <v>1875</v>
      </c>
    </row>
    <row r="179" spans="1:26" ht="18.75">
      <c r="A179" s="640" t="s">
        <v>1876</v>
      </c>
      <c r="B179" s="640"/>
      <c r="C179" s="635">
        <v>2023</v>
      </c>
      <c r="D179" s="190"/>
      <c r="E179" s="190"/>
      <c r="F179" s="190"/>
      <c r="G179" s="636" t="s">
        <v>1877</v>
      </c>
      <c r="H179" s="639" t="s">
        <v>1878</v>
      </c>
      <c r="I179" s="210"/>
      <c r="J179" s="210"/>
      <c r="K179" s="210"/>
      <c r="L179" s="210"/>
      <c r="M179" s="210"/>
      <c r="N179" s="210"/>
      <c r="O179" s="210"/>
      <c r="P179" s="210"/>
      <c r="Q179" s="210"/>
      <c r="R179" s="210"/>
      <c r="S179" s="210"/>
      <c r="T179" s="210"/>
      <c r="U179" s="210"/>
      <c r="V179" s="210"/>
      <c r="W179" s="210"/>
      <c r="X179" s="191"/>
      <c r="Y179" s="623" t="s">
        <v>1879</v>
      </c>
      <c r="Z179" s="623" t="s">
        <v>1689</v>
      </c>
    </row>
    <row r="180" spans="1:26" ht="18.75">
      <c r="A180" s="625" t="s">
        <v>0</v>
      </c>
      <c r="B180" s="625" t="s">
        <v>1880</v>
      </c>
      <c r="C180" s="635"/>
      <c r="D180" s="192"/>
      <c r="E180" s="192"/>
      <c r="F180" s="192"/>
      <c r="G180" s="637"/>
      <c r="H180" s="639"/>
      <c r="I180" s="211"/>
      <c r="J180" s="211"/>
      <c r="K180" s="211"/>
      <c r="L180" s="211"/>
      <c r="M180" s="211"/>
      <c r="N180" s="211"/>
      <c r="O180" s="211"/>
      <c r="P180" s="211"/>
      <c r="Q180" s="211"/>
      <c r="R180" s="211"/>
      <c r="S180" s="211"/>
      <c r="T180" s="211"/>
      <c r="U180" s="211"/>
      <c r="V180" s="211"/>
      <c r="W180" s="211"/>
      <c r="X180" s="193"/>
      <c r="Y180" s="624"/>
      <c r="Z180" s="624"/>
    </row>
    <row r="181" spans="1:26">
      <c r="A181" s="625"/>
      <c r="B181" s="625"/>
      <c r="C181" s="635"/>
      <c r="D181" s="194"/>
      <c r="E181" s="194"/>
      <c r="F181" s="194"/>
      <c r="G181" s="638"/>
      <c r="H181" s="639"/>
      <c r="I181" s="212"/>
      <c r="J181" s="212"/>
      <c r="K181" s="212"/>
      <c r="L181" s="212"/>
      <c r="M181" s="212"/>
      <c r="N181" s="212"/>
      <c r="O181" s="212"/>
      <c r="P181" s="212"/>
      <c r="Q181" s="212"/>
      <c r="R181" s="212"/>
      <c r="S181" s="212"/>
      <c r="T181" s="212"/>
      <c r="U181" s="212"/>
      <c r="V181" s="212"/>
      <c r="W181" s="212"/>
      <c r="X181" s="195">
        <v>31</v>
      </c>
      <c r="Y181" s="196"/>
      <c r="Z181" s="196"/>
    </row>
    <row r="182" spans="1:26">
      <c r="A182" s="195">
        <v>1</v>
      </c>
      <c r="B182" s="196" t="s">
        <v>1881</v>
      </c>
      <c r="C182" s="196"/>
      <c r="D182" s="196"/>
      <c r="E182" s="196"/>
      <c r="F182" s="196"/>
      <c r="G182" s="197">
        <v>45140</v>
      </c>
      <c r="H182" s="198">
        <f>'[2]Monitoring LPG - Oxigen'!AM144+5</f>
        <v>6</v>
      </c>
      <c r="I182" s="198"/>
      <c r="J182" s="198"/>
      <c r="K182" s="198"/>
      <c r="L182" s="198"/>
      <c r="M182" s="198"/>
      <c r="N182" s="198"/>
      <c r="O182" s="198"/>
      <c r="P182" s="198"/>
      <c r="Q182" s="198"/>
      <c r="R182" s="198"/>
      <c r="S182" s="198"/>
      <c r="T182" s="198"/>
      <c r="U182" s="198"/>
      <c r="V182" s="198"/>
      <c r="W182" s="198"/>
      <c r="X182" s="195"/>
      <c r="Y182" s="195" t="e">
        <f>H182-#REF!-#REF!-#REF!-#REF!-#REF!-#REF!-#REF!-#REF!-#REF!-#REF!-#REF!-#REF!-#REF!-#REF!-#REF!-#REF!-#REF!-#REF!-#REF!-#REF!-#REF!-#REF!-#REF!-#REF!-#REF!-#REF!-#REF!-#REF!-#REF!-#REF!-X182</f>
        <v>#REF!</v>
      </c>
      <c r="Z182" s="196"/>
    </row>
    <row r="183" spans="1:26">
      <c r="A183" s="195">
        <v>2</v>
      </c>
      <c r="B183" s="196" t="s">
        <v>1883</v>
      </c>
      <c r="C183" s="196"/>
      <c r="D183" s="196"/>
      <c r="E183" s="196"/>
      <c r="F183" s="196"/>
      <c r="G183" s="197"/>
      <c r="H183" s="198">
        <f>'[2]Monitoring LPG - Oxigen'!AM145</f>
        <v>1</v>
      </c>
      <c r="I183" s="198"/>
      <c r="J183" s="198"/>
      <c r="K183" s="198"/>
      <c r="L183" s="198"/>
      <c r="M183" s="198"/>
      <c r="N183" s="198"/>
      <c r="O183" s="198"/>
      <c r="P183" s="198"/>
      <c r="Q183" s="198"/>
      <c r="R183" s="198"/>
      <c r="S183" s="198"/>
      <c r="T183" s="198"/>
      <c r="U183" s="198"/>
      <c r="V183" s="198"/>
      <c r="W183" s="198"/>
      <c r="X183" s="195"/>
      <c r="Y183" s="195" t="e">
        <f>H183-#REF!-#REF!-#REF!-#REF!-#REF!-#REF!-#REF!-#REF!-#REF!-#REF!-#REF!-#REF!-#REF!-#REF!-#REF!-#REF!-#REF!-#REF!-#REF!-#REF!-#REF!-#REF!-#REF!-#REF!-#REF!-#REF!-#REF!-#REF!-#REF!-#REF!-X183</f>
        <v>#REF!</v>
      </c>
      <c r="Z183" s="196"/>
    </row>
    <row r="184" spans="1:26">
      <c r="A184" s="195">
        <v>3</v>
      </c>
      <c r="B184" s="196"/>
      <c r="C184" s="196"/>
      <c r="D184" s="196"/>
      <c r="E184" s="196"/>
      <c r="F184" s="196"/>
      <c r="G184" s="195"/>
      <c r="H184" s="198"/>
      <c r="I184" s="198"/>
      <c r="J184" s="198"/>
      <c r="K184" s="198"/>
      <c r="L184" s="198"/>
      <c r="M184" s="198"/>
      <c r="N184" s="198"/>
      <c r="O184" s="198"/>
      <c r="P184" s="198"/>
      <c r="Q184" s="198"/>
      <c r="R184" s="198"/>
      <c r="S184" s="198"/>
      <c r="T184" s="198"/>
      <c r="U184" s="198"/>
      <c r="V184" s="198"/>
      <c r="W184" s="198"/>
      <c r="X184" s="195"/>
      <c r="Y184" s="195"/>
      <c r="Z184" s="196"/>
    </row>
    <row r="185" spans="1:26">
      <c r="A185" s="195">
        <v>4</v>
      </c>
      <c r="B185" s="196"/>
      <c r="C185" s="196"/>
      <c r="D185" s="196"/>
      <c r="E185" s="196"/>
      <c r="F185" s="196"/>
      <c r="G185" s="195"/>
      <c r="H185" s="198"/>
      <c r="I185" s="198"/>
      <c r="J185" s="198"/>
      <c r="K185" s="198"/>
      <c r="L185" s="198"/>
      <c r="M185" s="198"/>
      <c r="N185" s="198"/>
      <c r="O185" s="198"/>
      <c r="P185" s="198"/>
      <c r="Q185" s="198"/>
      <c r="R185" s="198"/>
      <c r="S185" s="198"/>
      <c r="T185" s="198"/>
      <c r="U185" s="198"/>
      <c r="V185" s="198"/>
      <c r="W185" s="198"/>
      <c r="X185" s="195"/>
      <c r="Y185" s="195"/>
      <c r="Z185" s="196"/>
    </row>
    <row r="186" spans="1:26">
      <c r="A186" s="195">
        <v>5</v>
      </c>
      <c r="B186" s="196"/>
      <c r="C186" s="196"/>
      <c r="D186" s="196"/>
      <c r="E186" s="196"/>
      <c r="F186" s="196"/>
      <c r="G186" s="195"/>
      <c r="H186" s="198"/>
      <c r="I186" s="198"/>
      <c r="J186" s="198"/>
      <c r="K186" s="198"/>
      <c r="L186" s="198"/>
      <c r="M186" s="198"/>
      <c r="N186" s="198"/>
      <c r="O186" s="198"/>
      <c r="P186" s="198"/>
      <c r="Q186" s="198"/>
      <c r="R186" s="198"/>
      <c r="S186" s="198"/>
      <c r="T186" s="198"/>
      <c r="U186" s="198"/>
      <c r="V186" s="198"/>
      <c r="W186" s="198"/>
      <c r="X186" s="195"/>
      <c r="Y186" s="195"/>
      <c r="Z186" s="196"/>
    </row>
    <row r="188" spans="1:26">
      <c r="A188" s="199"/>
      <c r="B188" t="s">
        <v>1884</v>
      </c>
    </row>
    <row r="189" spans="1:26">
      <c r="A189" s="200"/>
      <c r="B189" t="s">
        <v>1885</v>
      </c>
    </row>
    <row r="190" spans="1:26">
      <c r="A190" s="202"/>
      <c r="B190" t="s">
        <v>1890</v>
      </c>
    </row>
    <row r="197" spans="1:26">
      <c r="B197" t="s">
        <v>1869</v>
      </c>
      <c r="C197" s="632" t="s">
        <v>1870</v>
      </c>
      <c r="D197" s="632"/>
      <c r="E197" s="632"/>
      <c r="F197" s="632"/>
      <c r="G197" s="632"/>
      <c r="H197" s="632"/>
      <c r="I197" s="209"/>
      <c r="J197" s="209"/>
      <c r="K197" s="209"/>
      <c r="L197" s="209"/>
      <c r="M197" s="209"/>
      <c r="N197" s="209"/>
      <c r="O197" s="209"/>
      <c r="P197" s="209"/>
      <c r="Q197" s="209"/>
      <c r="R197" s="209"/>
      <c r="S197" s="209"/>
      <c r="T197" s="209"/>
      <c r="U197" s="209"/>
      <c r="V197" s="209"/>
      <c r="W197" s="209"/>
    </row>
    <row r="198" spans="1:26">
      <c r="B198" t="s">
        <v>1871</v>
      </c>
      <c r="C198" s="632" t="s">
        <v>1897</v>
      </c>
      <c r="D198" s="632"/>
      <c r="E198" s="632"/>
      <c r="F198" s="632"/>
      <c r="G198" s="632"/>
      <c r="H198" s="632"/>
      <c r="I198" s="209"/>
      <c r="J198" s="209"/>
      <c r="K198" s="209"/>
      <c r="L198" s="209"/>
      <c r="M198" s="209"/>
      <c r="N198" s="209"/>
      <c r="O198" s="209"/>
      <c r="P198" s="209"/>
      <c r="Q198" s="209"/>
      <c r="R198" s="209"/>
      <c r="S198" s="209"/>
      <c r="T198" s="209"/>
      <c r="U198" s="209"/>
      <c r="V198" s="209"/>
      <c r="W198" s="209"/>
    </row>
    <row r="199" spans="1:26">
      <c r="B199" t="s">
        <v>1872</v>
      </c>
      <c r="C199" s="632" t="s">
        <v>1873</v>
      </c>
      <c r="D199" s="632"/>
      <c r="E199" s="632"/>
      <c r="F199" s="632"/>
      <c r="G199" s="632"/>
      <c r="H199" s="632"/>
      <c r="I199" s="209"/>
      <c r="J199" s="209"/>
      <c r="K199" s="209"/>
      <c r="L199" s="209"/>
      <c r="M199" s="209"/>
      <c r="N199" s="209"/>
      <c r="O199" s="209"/>
      <c r="P199" s="209"/>
      <c r="Q199" s="209"/>
      <c r="R199" s="209"/>
      <c r="S199" s="209"/>
      <c r="T199" s="209"/>
      <c r="U199" s="209"/>
      <c r="V199" s="209"/>
      <c r="W199" s="209"/>
    </row>
    <row r="200" spans="1:26">
      <c r="B200" t="s">
        <v>1874</v>
      </c>
      <c r="C200" t="s">
        <v>1875</v>
      </c>
    </row>
    <row r="201" spans="1:26" ht="18.75">
      <c r="A201" s="641" t="s">
        <v>1876</v>
      </c>
      <c r="B201" s="641"/>
      <c r="C201" s="635">
        <v>2023</v>
      </c>
      <c r="D201" s="190"/>
      <c r="E201" s="190"/>
      <c r="F201" s="190"/>
      <c r="G201" s="636" t="s">
        <v>1877</v>
      </c>
      <c r="H201" s="639" t="s">
        <v>1878</v>
      </c>
      <c r="I201" s="210"/>
      <c r="J201" s="210"/>
      <c r="K201" s="210"/>
      <c r="L201" s="210"/>
      <c r="M201" s="210"/>
      <c r="N201" s="210"/>
      <c r="O201" s="210"/>
      <c r="P201" s="210"/>
      <c r="Q201" s="210"/>
      <c r="R201" s="210"/>
      <c r="S201" s="210"/>
      <c r="T201" s="210"/>
      <c r="U201" s="210"/>
      <c r="V201" s="210"/>
      <c r="W201" s="210"/>
      <c r="X201" s="191"/>
      <c r="Y201" s="623" t="s">
        <v>1879</v>
      </c>
      <c r="Z201" s="623" t="s">
        <v>1689</v>
      </c>
    </row>
    <row r="202" spans="1:26" ht="18.75">
      <c r="A202" s="625" t="s">
        <v>0</v>
      </c>
      <c r="B202" s="625" t="s">
        <v>1880</v>
      </c>
      <c r="C202" s="635"/>
      <c r="D202" s="192"/>
      <c r="E202" s="192"/>
      <c r="F202" s="192"/>
      <c r="G202" s="637"/>
      <c r="H202" s="639"/>
      <c r="I202" s="211"/>
      <c r="J202" s="211"/>
      <c r="K202" s="211"/>
      <c r="L202" s="211"/>
      <c r="M202" s="211"/>
      <c r="N202" s="211"/>
      <c r="O202" s="211"/>
      <c r="P202" s="211"/>
      <c r="Q202" s="211"/>
      <c r="R202" s="211"/>
      <c r="S202" s="211"/>
      <c r="T202" s="211"/>
      <c r="U202" s="211"/>
      <c r="V202" s="211"/>
      <c r="W202" s="211"/>
      <c r="X202" s="193"/>
      <c r="Y202" s="624"/>
      <c r="Z202" s="624"/>
    </row>
    <row r="203" spans="1:26">
      <c r="A203" s="625"/>
      <c r="B203" s="625"/>
      <c r="C203" s="635"/>
      <c r="D203" s="194"/>
      <c r="E203" s="194"/>
      <c r="F203" s="194"/>
      <c r="G203" s="638"/>
      <c r="H203" s="639"/>
      <c r="I203" s="212"/>
      <c r="J203" s="212"/>
      <c r="K203" s="212"/>
      <c r="L203" s="212"/>
      <c r="M203" s="212"/>
      <c r="N203" s="212"/>
      <c r="O203" s="212"/>
      <c r="P203" s="212"/>
      <c r="Q203" s="212"/>
      <c r="R203" s="212"/>
      <c r="S203" s="212"/>
      <c r="T203" s="212"/>
      <c r="U203" s="212"/>
      <c r="V203" s="212"/>
      <c r="W203" s="212"/>
      <c r="X203" s="195">
        <v>31</v>
      </c>
      <c r="Y203" s="196"/>
      <c r="Z203" s="196"/>
    </row>
    <row r="204" spans="1:26" ht="15" customHeight="1">
      <c r="A204" s="195">
        <v>1</v>
      </c>
      <c r="B204" s="196" t="s">
        <v>1898</v>
      </c>
      <c r="C204" s="196"/>
      <c r="D204" s="196"/>
      <c r="E204" s="196"/>
      <c r="F204" s="196"/>
      <c r="G204" s="197">
        <v>45187</v>
      </c>
      <c r="H204" s="198">
        <f>'[2]Monitoring LPG - Oxigen'!AM165</f>
        <v>2</v>
      </c>
      <c r="I204" s="198"/>
      <c r="J204" s="198"/>
      <c r="K204" s="198"/>
      <c r="L204" s="198"/>
      <c r="M204" s="198"/>
      <c r="N204" s="198"/>
      <c r="O204" s="198"/>
      <c r="P204" s="198"/>
      <c r="Q204" s="198"/>
      <c r="R204" s="198"/>
      <c r="S204" s="198"/>
      <c r="T204" s="198"/>
      <c r="U204" s="198"/>
      <c r="V204" s="198"/>
      <c r="W204" s="198"/>
      <c r="X204" s="195"/>
      <c r="Y204" s="195" t="e">
        <f>H204-#REF!-#REF!-#REF!-#REF!-#REF!-#REF!-#REF!-#REF!-#REF!-#REF!-#REF!-#REF!-#REF!-#REF!-#REF!-#REF!-#REF!+#REF!-#REF!-#REF!-#REF!-#REF!-#REF!-#REF!-#REF!-#REF!-#REF!-#REF!-#REF!-#REF!-X204</f>
        <v>#REF!</v>
      </c>
      <c r="Z204" s="196" t="s">
        <v>1899</v>
      </c>
    </row>
    <row r="205" spans="1:26" ht="15" customHeight="1">
      <c r="A205" s="195">
        <v>2</v>
      </c>
      <c r="B205" s="196" t="s">
        <v>1900</v>
      </c>
      <c r="C205" s="196"/>
      <c r="D205" s="196"/>
      <c r="E205" s="196"/>
      <c r="F205" s="196"/>
      <c r="G205" s="197"/>
      <c r="H205" s="198">
        <f>'[2]Monitoring LPG - Oxigen'!AM166</f>
        <v>1</v>
      </c>
      <c r="I205" s="198"/>
      <c r="J205" s="198"/>
      <c r="K205" s="198"/>
      <c r="L205" s="198"/>
      <c r="M205" s="198"/>
      <c r="N205" s="198"/>
      <c r="O205" s="198"/>
      <c r="P205" s="198"/>
      <c r="Q205" s="198"/>
      <c r="R205" s="198"/>
      <c r="S205" s="198"/>
      <c r="T205" s="198"/>
      <c r="U205" s="198"/>
      <c r="V205" s="198"/>
      <c r="W205" s="198"/>
      <c r="X205" s="195"/>
      <c r="Y205" s="195" t="e">
        <f>H205-#REF!-#REF!-#REF!-#REF!-#REF!-#REF!-#REF!-#REF!-#REF!-#REF!-#REF!-#REF!-#REF!-#REF!-#REF!-#REF!-#REF!-#REF!-#REF!-#REF!-#REF!-#REF!-#REF!-#REF!-#REF!-#REF!-#REF!-#REF!-#REF!-#REF!-X205</f>
        <v>#REF!</v>
      </c>
      <c r="Z205" s="196"/>
    </row>
    <row r="206" spans="1:26" ht="15" customHeight="1">
      <c r="A206" s="195">
        <v>3</v>
      </c>
      <c r="B206" s="196"/>
      <c r="C206" s="196"/>
      <c r="D206" s="196"/>
      <c r="E206" s="196"/>
      <c r="F206" s="196"/>
      <c r="G206" s="195"/>
      <c r="H206" s="198"/>
      <c r="I206" s="198"/>
      <c r="J206" s="198"/>
      <c r="K206" s="198"/>
      <c r="L206" s="198"/>
      <c r="M206" s="198"/>
      <c r="N206" s="198"/>
      <c r="O206" s="198"/>
      <c r="P206" s="198"/>
      <c r="Q206" s="198"/>
      <c r="R206" s="198"/>
      <c r="S206" s="198"/>
      <c r="T206" s="198"/>
      <c r="U206" s="198"/>
      <c r="V206" s="198"/>
      <c r="W206" s="198"/>
      <c r="X206" s="195"/>
      <c r="Y206" s="195"/>
      <c r="Z206" s="196"/>
    </row>
    <row r="207" spans="1:26">
      <c r="A207" s="195">
        <v>4</v>
      </c>
      <c r="B207" s="196"/>
      <c r="C207" s="196"/>
      <c r="D207" s="196"/>
      <c r="E207" s="196"/>
      <c r="F207" s="196"/>
      <c r="G207" s="195"/>
      <c r="H207" s="198"/>
      <c r="I207" s="198"/>
      <c r="J207" s="198"/>
      <c r="K207" s="198"/>
      <c r="L207" s="198"/>
      <c r="M207" s="198"/>
      <c r="N207" s="198"/>
      <c r="O207" s="198"/>
      <c r="P207" s="198"/>
      <c r="Q207" s="198"/>
      <c r="R207" s="198"/>
      <c r="S207" s="198"/>
      <c r="T207" s="198"/>
      <c r="U207" s="198"/>
      <c r="V207" s="198"/>
      <c r="W207" s="198"/>
      <c r="X207" s="195"/>
      <c r="Y207" s="195"/>
      <c r="Z207" s="196"/>
    </row>
    <row r="208" spans="1:26">
      <c r="A208" s="195">
        <v>5</v>
      </c>
      <c r="B208" s="196"/>
      <c r="C208" s="196"/>
      <c r="D208" s="196"/>
      <c r="E208" s="196"/>
      <c r="F208" s="196"/>
      <c r="G208" s="195"/>
      <c r="H208" s="198"/>
      <c r="I208" s="198"/>
      <c r="J208" s="198"/>
      <c r="K208" s="198"/>
      <c r="L208" s="198"/>
      <c r="M208" s="198"/>
      <c r="N208" s="198"/>
      <c r="O208" s="198"/>
      <c r="P208" s="198"/>
      <c r="Q208" s="198"/>
      <c r="R208" s="198"/>
      <c r="S208" s="198"/>
      <c r="T208" s="198"/>
      <c r="U208" s="198"/>
      <c r="V208" s="198"/>
      <c r="W208" s="198"/>
      <c r="X208" s="195"/>
      <c r="Y208" s="195"/>
      <c r="Z208" s="196"/>
    </row>
    <row r="210" spans="1:26">
      <c r="A210" s="199"/>
      <c r="B210" t="s">
        <v>1884</v>
      </c>
    </row>
    <row r="211" spans="1:26">
      <c r="A211" s="200"/>
      <c r="B211" t="s">
        <v>1885</v>
      </c>
    </row>
    <row r="212" spans="1:26">
      <c r="A212" s="202"/>
      <c r="B212" t="s">
        <v>1890</v>
      </c>
    </row>
    <row r="220" spans="1:26">
      <c r="B220" t="s">
        <v>1869</v>
      </c>
      <c r="C220" s="632" t="s">
        <v>1870</v>
      </c>
      <c r="D220" s="632"/>
      <c r="E220" s="632"/>
      <c r="F220" s="632"/>
      <c r="G220" s="632"/>
      <c r="H220" s="632"/>
      <c r="I220" s="209"/>
      <c r="J220" s="209"/>
      <c r="K220" s="209"/>
      <c r="L220" s="209"/>
      <c r="M220" s="209"/>
      <c r="N220" s="209"/>
      <c r="O220" s="209"/>
      <c r="P220" s="209"/>
      <c r="Q220" s="209"/>
      <c r="R220" s="209"/>
      <c r="S220" s="209"/>
      <c r="T220" s="209"/>
      <c r="U220" s="209"/>
      <c r="V220" s="209"/>
      <c r="W220" s="209"/>
    </row>
    <row r="221" spans="1:26">
      <c r="B221" t="s">
        <v>1871</v>
      </c>
      <c r="C221" s="632" t="s">
        <v>1901</v>
      </c>
      <c r="D221" s="632"/>
      <c r="E221" s="632"/>
      <c r="F221" s="632"/>
      <c r="G221" s="632"/>
      <c r="H221" s="632"/>
      <c r="I221" s="209"/>
      <c r="J221" s="209"/>
      <c r="K221" s="209"/>
      <c r="L221" s="209"/>
      <c r="M221" s="209"/>
      <c r="N221" s="209"/>
      <c r="O221" s="209"/>
      <c r="P221" s="209"/>
      <c r="Q221" s="209"/>
      <c r="R221" s="209"/>
      <c r="S221" s="209"/>
      <c r="T221" s="209"/>
      <c r="U221" s="209"/>
      <c r="V221" s="209"/>
      <c r="W221" s="209"/>
    </row>
    <row r="222" spans="1:26">
      <c r="B222" t="s">
        <v>1872</v>
      </c>
      <c r="C222" s="632" t="s">
        <v>1873</v>
      </c>
      <c r="D222" s="632"/>
      <c r="E222" s="632"/>
      <c r="F222" s="632"/>
      <c r="G222" s="632"/>
      <c r="H222" s="632"/>
      <c r="I222" s="209"/>
      <c r="J222" s="209"/>
      <c r="K222" s="209"/>
      <c r="L222" s="209"/>
      <c r="M222" s="209"/>
      <c r="N222" s="209"/>
      <c r="O222" s="209"/>
      <c r="P222" s="209"/>
      <c r="Q222" s="209"/>
      <c r="R222" s="209"/>
      <c r="S222" s="209"/>
      <c r="T222" s="209"/>
      <c r="U222" s="209"/>
      <c r="V222" s="209"/>
      <c r="W222" s="209"/>
    </row>
    <row r="223" spans="1:26">
      <c r="B223" t="s">
        <v>1874</v>
      </c>
      <c r="C223" t="s">
        <v>1875</v>
      </c>
    </row>
    <row r="224" spans="1:26" ht="18.75" customHeight="1">
      <c r="A224" s="641" t="s">
        <v>1876</v>
      </c>
      <c r="B224" s="641"/>
      <c r="C224" s="203">
        <v>2023</v>
      </c>
      <c r="D224" s="642" t="s">
        <v>1902</v>
      </c>
      <c r="E224" s="643"/>
      <c r="F224" s="643"/>
      <c r="G224" s="644"/>
      <c r="H224" s="639" t="s">
        <v>1878</v>
      </c>
      <c r="I224" s="210"/>
      <c r="J224" s="210"/>
      <c r="K224" s="210"/>
      <c r="L224" s="210"/>
      <c r="M224" s="210"/>
      <c r="N224" s="210"/>
      <c r="O224" s="210"/>
      <c r="P224" s="210"/>
      <c r="Q224" s="210"/>
      <c r="R224" s="210"/>
      <c r="S224" s="210"/>
      <c r="T224" s="210"/>
      <c r="U224" s="210"/>
      <c r="V224" s="210"/>
      <c r="W224" s="210"/>
      <c r="X224" s="208"/>
      <c r="Y224" s="623" t="s">
        <v>1903</v>
      </c>
      <c r="Z224" s="623" t="s">
        <v>1689</v>
      </c>
    </row>
    <row r="225" spans="1:26" ht="28.5" customHeight="1">
      <c r="A225" s="625" t="s">
        <v>0</v>
      </c>
      <c r="B225" s="625" t="s">
        <v>1880</v>
      </c>
      <c r="C225" s="636" t="s">
        <v>1904</v>
      </c>
      <c r="D225" s="636" t="s">
        <v>1905</v>
      </c>
      <c r="E225" s="636" t="s">
        <v>1906</v>
      </c>
      <c r="F225" s="237"/>
      <c r="G225" s="204"/>
      <c r="H225" s="639"/>
      <c r="I225" s="211"/>
      <c r="J225" s="211"/>
      <c r="K225" s="211"/>
      <c r="L225" s="211"/>
      <c r="M225" s="211"/>
      <c r="N225" s="211"/>
      <c r="O225" s="211"/>
      <c r="P225" s="211"/>
      <c r="Q225" s="211"/>
      <c r="R225" s="211"/>
      <c r="S225" s="211"/>
      <c r="T225" s="211"/>
      <c r="U225" s="211"/>
      <c r="V225" s="211"/>
      <c r="W225" s="211"/>
      <c r="X225" s="193"/>
      <c r="Y225" s="624"/>
      <c r="Z225" s="624"/>
    </row>
    <row r="226" spans="1:26">
      <c r="A226" s="625"/>
      <c r="B226" s="625"/>
      <c r="C226" s="638"/>
      <c r="D226" s="638"/>
      <c r="E226" s="638"/>
      <c r="F226" s="236"/>
      <c r="G226" s="205"/>
      <c r="H226" s="639"/>
      <c r="I226" s="212"/>
      <c r="J226" s="212"/>
      <c r="K226" s="212"/>
      <c r="L226" s="212"/>
      <c r="M226" s="212"/>
      <c r="N226" s="212"/>
      <c r="O226" s="212"/>
      <c r="P226" s="212"/>
      <c r="Q226" s="212"/>
      <c r="R226" s="212"/>
      <c r="S226" s="212"/>
      <c r="T226" s="212"/>
      <c r="U226" s="212"/>
      <c r="V226" s="212"/>
      <c r="W226" s="212"/>
      <c r="X226" s="195">
        <v>31</v>
      </c>
      <c r="Y226" s="196"/>
      <c r="Z226" s="196"/>
    </row>
    <row r="227" spans="1:26">
      <c r="A227" s="195">
        <v>1</v>
      </c>
      <c r="B227" s="196" t="s">
        <v>1900</v>
      </c>
      <c r="C227" s="206">
        <v>2</v>
      </c>
      <c r="D227" s="207">
        <v>1</v>
      </c>
      <c r="E227" s="207">
        <v>1</v>
      </c>
      <c r="F227" s="207"/>
      <c r="G227" s="197"/>
      <c r="H227" s="198">
        <f>'[2]Monitoring LPG - Oxigen'!AM187</f>
        <v>1</v>
      </c>
      <c r="I227" s="198"/>
      <c r="J227" s="198"/>
      <c r="K227" s="198"/>
      <c r="L227" s="198"/>
      <c r="M227" s="198"/>
      <c r="N227" s="198"/>
      <c r="O227" s="198"/>
      <c r="P227" s="198"/>
      <c r="Q227" s="198"/>
      <c r="R227" s="198"/>
      <c r="S227" s="198"/>
      <c r="T227" s="198"/>
      <c r="U227" s="198"/>
      <c r="V227" s="198"/>
      <c r="W227" s="198"/>
      <c r="X227" s="195"/>
      <c r="Y227" s="195" t="e">
        <f>H227-#REF!-#REF!-#REF!-#REF!-#REF!-#REF!+#REF!-#REF!-#REF!-#REF!-#REF!-#REF!-#REF!-#REF!-#REF!-#REF!-#REF!-#REF!-#REF!-#REF!-#REF!-#REF!-#REF!-#REF!-#REF!-#REF!-#REF!-#REF!-#REF!-#REF!-X227</f>
        <v>#REF!</v>
      </c>
      <c r="Z227" s="196" t="s">
        <v>1907</v>
      </c>
    </row>
    <row r="228" spans="1:26">
      <c r="A228" s="195">
        <v>2</v>
      </c>
      <c r="B228" s="196" t="s">
        <v>1898</v>
      </c>
      <c r="C228" s="206">
        <v>4</v>
      </c>
      <c r="D228" s="207">
        <v>1</v>
      </c>
      <c r="E228" s="207">
        <v>3</v>
      </c>
      <c r="F228" s="207"/>
      <c r="G228" s="197"/>
      <c r="H228" s="198">
        <f>'[2]Monitoring LPG - Oxigen'!AM166</f>
        <v>1</v>
      </c>
      <c r="I228" s="198"/>
      <c r="J228" s="198"/>
      <c r="K228" s="198"/>
      <c r="L228" s="198"/>
      <c r="M228" s="198"/>
      <c r="N228" s="198"/>
      <c r="O228" s="198"/>
      <c r="P228" s="198"/>
      <c r="Q228" s="198"/>
      <c r="R228" s="198"/>
      <c r="S228" s="198"/>
      <c r="T228" s="198"/>
      <c r="U228" s="198"/>
      <c r="V228" s="198"/>
      <c r="W228" s="198"/>
      <c r="X228" s="195">
        <v>3</v>
      </c>
      <c r="Y228" s="195" t="e">
        <f>H228-#REF!-#REF!-#REF!-#REF!-#REF!-#REF!+#REF!-#REF!-#REF!-#REF!-#REF!-#REF!-#REF!-#REF!-#REF!-#REF!-#REF!-#REF!-#REF!-#REF!-#REF!-#REF!-#REF!-#REF!-#REF!-#REF!-#REF!-#REF!-#REF!-#REF!+X228</f>
        <v>#REF!</v>
      </c>
      <c r="Z228" s="196" t="s">
        <v>1907</v>
      </c>
    </row>
    <row r="229" spans="1:26">
      <c r="A229" s="195">
        <v>3</v>
      </c>
      <c r="B229" s="196"/>
      <c r="C229" s="196"/>
      <c r="D229" s="196"/>
      <c r="E229" s="196"/>
      <c r="F229" s="196"/>
      <c r="G229" s="195"/>
      <c r="H229" s="198"/>
      <c r="I229" s="198"/>
      <c r="J229" s="198"/>
      <c r="K229" s="198"/>
      <c r="L229" s="198"/>
      <c r="M229" s="198"/>
      <c r="N229" s="198"/>
      <c r="O229" s="198"/>
      <c r="P229" s="198"/>
      <c r="Q229" s="198"/>
      <c r="R229" s="198"/>
      <c r="S229" s="198"/>
      <c r="T229" s="198"/>
      <c r="U229" s="198"/>
      <c r="V229" s="198"/>
      <c r="W229" s="198"/>
      <c r="X229" s="195"/>
      <c r="Y229" s="195"/>
      <c r="Z229" s="196"/>
    </row>
    <row r="230" spans="1:26">
      <c r="A230" s="195">
        <v>4</v>
      </c>
      <c r="B230" s="196"/>
      <c r="C230" s="196"/>
      <c r="D230" s="196"/>
      <c r="E230" s="196"/>
      <c r="F230" s="196"/>
      <c r="G230" s="195"/>
      <c r="H230" s="198"/>
      <c r="I230" s="198"/>
      <c r="J230" s="198"/>
      <c r="K230" s="198"/>
      <c r="L230" s="198"/>
      <c r="M230" s="198"/>
      <c r="N230" s="198"/>
      <c r="O230" s="198"/>
      <c r="P230" s="198"/>
      <c r="Q230" s="198"/>
      <c r="R230" s="198"/>
      <c r="S230" s="198"/>
      <c r="T230" s="198"/>
      <c r="U230" s="198"/>
      <c r="V230" s="198"/>
      <c r="W230" s="198"/>
      <c r="X230" s="195"/>
      <c r="Y230" s="195"/>
      <c r="Z230" s="196"/>
    </row>
    <row r="231" spans="1:26">
      <c r="A231" s="195">
        <v>5</v>
      </c>
      <c r="B231" s="196"/>
      <c r="C231" s="196"/>
      <c r="D231" s="196"/>
      <c r="E231" s="196"/>
      <c r="F231" s="196"/>
      <c r="G231" s="195"/>
      <c r="H231" s="198"/>
      <c r="I231" s="198"/>
      <c r="J231" s="198"/>
      <c r="K231" s="198"/>
      <c r="L231" s="198"/>
      <c r="M231" s="198"/>
      <c r="N231" s="198"/>
      <c r="O231" s="198"/>
      <c r="P231" s="198"/>
      <c r="Q231" s="198"/>
      <c r="R231" s="198"/>
      <c r="S231" s="198"/>
      <c r="T231" s="198"/>
      <c r="U231" s="198"/>
      <c r="V231" s="198"/>
      <c r="W231" s="198"/>
      <c r="X231" s="195"/>
      <c r="Y231" s="195"/>
      <c r="Z231" s="196"/>
    </row>
    <row r="233" spans="1:26">
      <c r="A233" s="199"/>
      <c r="B233" t="s">
        <v>1884</v>
      </c>
    </row>
    <row r="234" spans="1:26">
      <c r="A234" s="200"/>
      <c r="B234" t="s">
        <v>1885</v>
      </c>
    </row>
    <row r="235" spans="1:26">
      <c r="A235" s="202"/>
      <c r="B235" t="s">
        <v>1890</v>
      </c>
    </row>
    <row r="245" spans="1:26">
      <c r="B245" t="s">
        <v>1869</v>
      </c>
      <c r="C245" s="632" t="s">
        <v>1870</v>
      </c>
      <c r="D245" s="632"/>
      <c r="E245" s="632"/>
      <c r="F245" s="632"/>
      <c r="G245" s="632"/>
      <c r="H245" s="632"/>
      <c r="I245" s="209"/>
      <c r="J245" s="209"/>
      <c r="K245" s="209"/>
      <c r="L245" s="209"/>
      <c r="M245" s="209"/>
      <c r="N245" s="209"/>
      <c r="O245" s="209"/>
      <c r="P245" s="209"/>
      <c r="Q245" s="209"/>
      <c r="R245" s="209"/>
      <c r="S245" s="209"/>
      <c r="T245" s="209"/>
      <c r="U245" s="209"/>
      <c r="V245" s="209"/>
      <c r="W245" s="209"/>
    </row>
    <row r="246" spans="1:26">
      <c r="B246" t="s">
        <v>1871</v>
      </c>
      <c r="C246" s="632" t="s">
        <v>1908</v>
      </c>
      <c r="D246" s="632"/>
      <c r="E246" s="632"/>
      <c r="F246" s="632"/>
      <c r="G246" s="632"/>
      <c r="H246" s="632"/>
      <c r="I246" s="209"/>
      <c r="J246" s="209"/>
      <c r="K246" s="209"/>
      <c r="L246" s="209"/>
      <c r="M246" s="209"/>
      <c r="N246" s="209"/>
      <c r="O246" s="209"/>
      <c r="P246" s="209"/>
      <c r="Q246" s="209"/>
      <c r="R246" s="209"/>
      <c r="S246" s="209"/>
      <c r="T246" s="209"/>
      <c r="U246" s="209"/>
      <c r="V246" s="209"/>
      <c r="W246" s="209"/>
    </row>
    <row r="247" spans="1:26">
      <c r="B247" t="s">
        <v>1872</v>
      </c>
      <c r="C247" s="632" t="s">
        <v>1873</v>
      </c>
      <c r="D247" s="632"/>
      <c r="E247" s="632"/>
      <c r="F247" s="632"/>
      <c r="G247" s="632"/>
      <c r="H247" s="632"/>
      <c r="I247" s="209"/>
      <c r="J247" s="209"/>
      <c r="K247" s="209"/>
      <c r="L247" s="209"/>
      <c r="M247" s="209"/>
      <c r="N247" s="209"/>
      <c r="O247" s="209"/>
      <c r="P247" s="209"/>
      <c r="Q247" s="209"/>
      <c r="R247" s="209"/>
      <c r="S247" s="209"/>
      <c r="T247" s="209"/>
      <c r="U247" s="209"/>
      <c r="V247" s="209"/>
      <c r="W247" s="209"/>
    </row>
    <row r="248" spans="1:26">
      <c r="B248" t="s">
        <v>1874</v>
      </c>
      <c r="C248" t="s">
        <v>1875</v>
      </c>
    </row>
    <row r="249" spans="1:26" ht="18.75">
      <c r="A249" s="641" t="s">
        <v>1876</v>
      </c>
      <c r="B249" s="641"/>
      <c r="C249" s="203">
        <v>2023</v>
      </c>
      <c r="D249" s="642" t="s">
        <v>1902</v>
      </c>
      <c r="E249" s="643"/>
      <c r="F249" s="643"/>
      <c r="G249" s="644"/>
      <c r="H249" s="639" t="s">
        <v>1878</v>
      </c>
      <c r="I249" s="210"/>
      <c r="J249" s="210"/>
      <c r="K249" s="210"/>
      <c r="L249" s="210"/>
      <c r="M249" s="210"/>
      <c r="N249" s="210"/>
      <c r="O249" s="210"/>
      <c r="P249" s="210"/>
      <c r="Q249" s="210"/>
      <c r="R249" s="210"/>
      <c r="S249" s="210"/>
      <c r="T249" s="210"/>
      <c r="U249" s="210"/>
      <c r="V249" s="210"/>
      <c r="W249" s="210"/>
      <c r="X249" s="208"/>
      <c r="Y249" s="623" t="s">
        <v>1903</v>
      </c>
      <c r="Z249" s="623" t="s">
        <v>1689</v>
      </c>
    </row>
    <row r="250" spans="1:26" ht="18.75">
      <c r="A250" s="625" t="s">
        <v>0</v>
      </c>
      <c r="B250" s="625" t="s">
        <v>1880</v>
      </c>
      <c r="C250" s="636" t="s">
        <v>1904</v>
      </c>
      <c r="D250" s="636" t="s">
        <v>1905</v>
      </c>
      <c r="E250" s="636" t="s">
        <v>1906</v>
      </c>
      <c r="F250" s="237"/>
      <c r="G250" s="204"/>
      <c r="H250" s="639"/>
      <c r="I250" s="211"/>
      <c r="J250" s="211"/>
      <c r="K250" s="211"/>
      <c r="L250" s="211"/>
      <c r="M250" s="211"/>
      <c r="N250" s="211"/>
      <c r="O250" s="211"/>
      <c r="P250" s="211"/>
      <c r="Q250" s="211"/>
      <c r="R250" s="211"/>
      <c r="S250" s="211"/>
      <c r="T250" s="211"/>
      <c r="U250" s="211"/>
      <c r="V250" s="211"/>
      <c r="W250" s="211"/>
      <c r="X250" s="193"/>
      <c r="Y250" s="624"/>
      <c r="Z250" s="624"/>
    </row>
    <row r="251" spans="1:26">
      <c r="A251" s="625"/>
      <c r="B251" s="625"/>
      <c r="C251" s="638"/>
      <c r="D251" s="638"/>
      <c r="E251" s="638"/>
      <c r="F251" s="236"/>
      <c r="G251" s="205"/>
      <c r="H251" s="639"/>
      <c r="I251" s="212"/>
      <c r="J251" s="212"/>
      <c r="K251" s="212"/>
      <c r="L251" s="212"/>
      <c r="M251" s="212"/>
      <c r="N251" s="212"/>
      <c r="O251" s="212"/>
      <c r="P251" s="212"/>
      <c r="Q251" s="212"/>
      <c r="R251" s="212"/>
      <c r="S251" s="212"/>
      <c r="T251" s="212"/>
      <c r="U251" s="212"/>
      <c r="V251" s="212"/>
      <c r="W251" s="212"/>
      <c r="X251" s="195">
        <v>31</v>
      </c>
      <c r="Y251" s="196"/>
      <c r="Z251" s="196"/>
    </row>
    <row r="252" spans="1:26">
      <c r="A252" s="195">
        <v>1</v>
      </c>
      <c r="B252" s="196" t="s">
        <v>1900</v>
      </c>
      <c r="C252" s="206">
        <v>2</v>
      </c>
      <c r="D252" s="207">
        <v>1</v>
      </c>
      <c r="E252" s="207">
        <v>1</v>
      </c>
      <c r="F252" s="207"/>
      <c r="G252" s="197"/>
      <c r="H252" s="198" t="e">
        <f>Y227</f>
        <v>#REF!</v>
      </c>
      <c r="I252" s="198"/>
      <c r="J252" s="198"/>
      <c r="K252" s="198"/>
      <c r="L252" s="198"/>
      <c r="M252" s="198"/>
      <c r="N252" s="198"/>
      <c r="O252" s="198"/>
      <c r="P252" s="198"/>
      <c r="Q252" s="198"/>
      <c r="R252" s="198"/>
      <c r="S252" s="198"/>
      <c r="T252" s="198"/>
      <c r="U252" s="198"/>
      <c r="V252" s="198"/>
      <c r="W252" s="198"/>
      <c r="X252" s="195"/>
      <c r="Y252" s="195" t="e">
        <f>H252-#REF!-#REF!-#REF!-#REF!-#REF!-#REF!+#REF!-#REF!-#REF!-#REF!-#REF!-#REF!-#REF!-#REF!-#REF!-#REF!-#REF!+#REF!-#REF!-#REF!-#REF!-#REF!-#REF!-#REF!-#REF!-#REF!-#REF!-#REF!-#REF!-#REF!-X252</f>
        <v>#REF!</v>
      </c>
      <c r="Z252" s="196" t="s">
        <v>1907</v>
      </c>
    </row>
    <row r="253" spans="1:26">
      <c r="A253" s="195">
        <v>2</v>
      </c>
      <c r="B253" s="196" t="s">
        <v>1898</v>
      </c>
      <c r="C253" s="206">
        <v>4</v>
      </c>
      <c r="D253" s="207">
        <v>0</v>
      </c>
      <c r="E253" s="207">
        <v>4</v>
      </c>
      <c r="F253" s="207"/>
      <c r="G253" s="197"/>
      <c r="H253" s="198" t="e">
        <f>Y228</f>
        <v>#REF!</v>
      </c>
      <c r="I253" s="198"/>
      <c r="J253" s="198"/>
      <c r="K253" s="198"/>
      <c r="L253" s="198"/>
      <c r="M253" s="198"/>
      <c r="N253" s="198"/>
      <c r="O253" s="198"/>
      <c r="P253" s="198"/>
      <c r="Q253" s="198"/>
      <c r="R253" s="198"/>
      <c r="S253" s="198"/>
      <c r="T253" s="198"/>
      <c r="U253" s="198"/>
      <c r="V253" s="198"/>
      <c r="W253" s="198"/>
      <c r="X253" s="195"/>
      <c r="Y253" s="195" t="e">
        <f>H253-#REF!-#REF!-#REF!-#REF!-#REF!-#REF!+#REF!-#REF!-#REF!-#REF!-#REF!-#REF!-#REF!-#REF!-#REF!-#REF!-#REF!+#REF!-#REF!-#REF!-#REF!-#REF!-#REF!-#REF!-#REF!-#REF!-#REF!-#REF!-#REF!-#REF!-X253</f>
        <v>#REF!</v>
      </c>
      <c r="Z253" s="196" t="s">
        <v>1907</v>
      </c>
    </row>
    <row r="254" spans="1:26">
      <c r="A254" s="195">
        <v>3</v>
      </c>
      <c r="B254" s="196"/>
      <c r="C254" s="196"/>
      <c r="D254" s="196"/>
      <c r="E254" s="196"/>
      <c r="F254" s="196"/>
      <c r="G254" s="195"/>
      <c r="H254" s="198"/>
      <c r="I254" s="198"/>
      <c r="J254" s="198"/>
      <c r="K254" s="198"/>
      <c r="L254" s="198"/>
      <c r="M254" s="198"/>
      <c r="N254" s="198"/>
      <c r="O254" s="198"/>
      <c r="P254" s="198"/>
      <c r="Q254" s="198"/>
      <c r="R254" s="198"/>
      <c r="S254" s="198"/>
      <c r="T254" s="198"/>
      <c r="U254" s="198"/>
      <c r="V254" s="198"/>
      <c r="W254" s="198"/>
      <c r="X254" s="195"/>
      <c r="Y254" s="195"/>
      <c r="Z254" s="196"/>
    </row>
    <row r="255" spans="1:26">
      <c r="A255" s="195">
        <v>4</v>
      </c>
      <c r="B255" s="196"/>
      <c r="C255" s="196"/>
      <c r="D255" s="196"/>
      <c r="E255" s="196"/>
      <c r="F255" s="196"/>
      <c r="G255" s="195"/>
      <c r="H255" s="198"/>
      <c r="I255" s="198"/>
      <c r="J255" s="198"/>
      <c r="K255" s="198"/>
      <c r="L255" s="198"/>
      <c r="M255" s="198"/>
      <c r="N255" s="198"/>
      <c r="O255" s="198"/>
      <c r="P255" s="198"/>
      <c r="Q255" s="198"/>
      <c r="R255" s="198"/>
      <c r="S255" s="198"/>
      <c r="T255" s="198"/>
      <c r="U255" s="198"/>
      <c r="V255" s="198"/>
      <c r="W255" s="198"/>
      <c r="X255" s="195"/>
      <c r="Y255" s="195"/>
      <c r="Z255" s="196"/>
    </row>
    <row r="256" spans="1:26">
      <c r="A256" s="195">
        <v>5</v>
      </c>
      <c r="B256" s="196"/>
      <c r="C256" s="196"/>
      <c r="D256" s="196"/>
      <c r="E256" s="196"/>
      <c r="F256" s="196"/>
      <c r="G256" s="195"/>
      <c r="H256" s="198"/>
      <c r="I256" s="198"/>
      <c r="J256" s="198"/>
      <c r="K256" s="198"/>
      <c r="L256" s="198"/>
      <c r="M256" s="198"/>
      <c r="N256" s="198"/>
      <c r="O256" s="198"/>
      <c r="P256" s="198"/>
      <c r="Q256" s="198"/>
      <c r="R256" s="198"/>
      <c r="S256" s="198"/>
      <c r="T256" s="198"/>
      <c r="U256" s="198"/>
      <c r="V256" s="198"/>
      <c r="W256" s="198"/>
      <c r="X256" s="195"/>
      <c r="Y256" s="195"/>
      <c r="Z256" s="196"/>
    </row>
    <row r="258" spans="1:2">
      <c r="A258" s="199"/>
      <c r="B258" t="s">
        <v>1884</v>
      </c>
    </row>
    <row r="259" spans="1:2">
      <c r="A259" s="200"/>
      <c r="B259" t="s">
        <v>1885</v>
      </c>
    </row>
    <row r="260" spans="1:2">
      <c r="A260" s="202"/>
      <c r="B260" t="s">
        <v>1890</v>
      </c>
    </row>
  </sheetData>
  <mergeCells count="129">
    <mergeCell ref="Y249:Y250"/>
    <mergeCell ref="Z249:Z250"/>
    <mergeCell ref="A250:A251"/>
    <mergeCell ref="B250:B251"/>
    <mergeCell ref="C250:C251"/>
    <mergeCell ref="D250:D251"/>
    <mergeCell ref="E250:E251"/>
    <mergeCell ref="C245:H245"/>
    <mergeCell ref="C246:H246"/>
    <mergeCell ref="C247:H247"/>
    <mergeCell ref="A249:B249"/>
    <mergeCell ref="D249:G249"/>
    <mergeCell ref="H249:H251"/>
    <mergeCell ref="Y224:Y225"/>
    <mergeCell ref="Z224:Z225"/>
    <mergeCell ref="A225:A226"/>
    <mergeCell ref="B225:B226"/>
    <mergeCell ref="C225:C226"/>
    <mergeCell ref="D225:D226"/>
    <mergeCell ref="E225:E226"/>
    <mergeCell ref="C220:H220"/>
    <mergeCell ref="C221:H221"/>
    <mergeCell ref="C222:H222"/>
    <mergeCell ref="A224:B224"/>
    <mergeCell ref="D224:G224"/>
    <mergeCell ref="H224:H226"/>
    <mergeCell ref="Y201:Y202"/>
    <mergeCell ref="Z201:Z202"/>
    <mergeCell ref="A202:A203"/>
    <mergeCell ref="B202:B203"/>
    <mergeCell ref="C197:H197"/>
    <mergeCell ref="C198:H198"/>
    <mergeCell ref="C199:H199"/>
    <mergeCell ref="A201:B201"/>
    <mergeCell ref="C201:C203"/>
    <mergeCell ref="G201:G203"/>
    <mergeCell ref="H201:H203"/>
    <mergeCell ref="Y179:Y180"/>
    <mergeCell ref="Z179:Z180"/>
    <mergeCell ref="A180:A181"/>
    <mergeCell ref="B180:B181"/>
    <mergeCell ref="C175:H175"/>
    <mergeCell ref="C176:H176"/>
    <mergeCell ref="C177:H177"/>
    <mergeCell ref="A179:B179"/>
    <mergeCell ref="C179:C181"/>
    <mergeCell ref="G179:G181"/>
    <mergeCell ref="H179:H181"/>
    <mergeCell ref="Y158:Y159"/>
    <mergeCell ref="Z158:Z159"/>
    <mergeCell ref="A159:A160"/>
    <mergeCell ref="B159:B160"/>
    <mergeCell ref="C154:H154"/>
    <mergeCell ref="C155:H155"/>
    <mergeCell ref="C156:H156"/>
    <mergeCell ref="A158:B158"/>
    <mergeCell ref="C158:C160"/>
    <mergeCell ref="G158:G160"/>
    <mergeCell ref="H158:H160"/>
    <mergeCell ref="Y135:Y136"/>
    <mergeCell ref="Z135:Z136"/>
    <mergeCell ref="A136:A137"/>
    <mergeCell ref="B136:B137"/>
    <mergeCell ref="C131:H131"/>
    <mergeCell ref="C132:H132"/>
    <mergeCell ref="C133:H133"/>
    <mergeCell ref="A135:B135"/>
    <mergeCell ref="C135:C137"/>
    <mergeCell ref="G135:G137"/>
    <mergeCell ref="H135:H137"/>
    <mergeCell ref="Y113:Y114"/>
    <mergeCell ref="Z113:Z114"/>
    <mergeCell ref="A114:A115"/>
    <mergeCell ref="B114:B115"/>
    <mergeCell ref="C109:H109"/>
    <mergeCell ref="C110:H110"/>
    <mergeCell ref="C111:H111"/>
    <mergeCell ref="A113:B113"/>
    <mergeCell ref="C113:C115"/>
    <mergeCell ref="G113:G115"/>
    <mergeCell ref="H113:H115"/>
    <mergeCell ref="Y91:Y92"/>
    <mergeCell ref="Z91:Z92"/>
    <mergeCell ref="A92:A93"/>
    <mergeCell ref="B92:B93"/>
    <mergeCell ref="C87:H87"/>
    <mergeCell ref="C88:H88"/>
    <mergeCell ref="C89:H89"/>
    <mergeCell ref="A91:B91"/>
    <mergeCell ref="C91:C93"/>
    <mergeCell ref="G91:G93"/>
    <mergeCell ref="H91:H93"/>
    <mergeCell ref="Y68:Y69"/>
    <mergeCell ref="Z68:Z69"/>
    <mergeCell ref="A69:A70"/>
    <mergeCell ref="B69:B70"/>
    <mergeCell ref="C64:H64"/>
    <mergeCell ref="C65:H65"/>
    <mergeCell ref="C66:H66"/>
    <mergeCell ref="A68:B68"/>
    <mergeCell ref="C68:C70"/>
    <mergeCell ref="G68:G70"/>
    <mergeCell ref="H68:H70"/>
    <mergeCell ref="Y47:Y48"/>
    <mergeCell ref="Z47:Z48"/>
    <mergeCell ref="A48:A49"/>
    <mergeCell ref="B48:B49"/>
    <mergeCell ref="C43:H43"/>
    <mergeCell ref="C44:H44"/>
    <mergeCell ref="C45:H45"/>
    <mergeCell ref="A47:B47"/>
    <mergeCell ref="C47:C49"/>
    <mergeCell ref="G47:G49"/>
    <mergeCell ref="H47:H49"/>
    <mergeCell ref="Y9:Y10"/>
    <mergeCell ref="Z9:Z10"/>
    <mergeCell ref="A10:A11"/>
    <mergeCell ref="B10:B11"/>
    <mergeCell ref="I9:W10"/>
    <mergeCell ref="C5:H5"/>
    <mergeCell ref="C6:H6"/>
    <mergeCell ref="C7:H7"/>
    <mergeCell ref="A9:B9"/>
    <mergeCell ref="C9:C11"/>
    <mergeCell ref="G9:G11"/>
    <mergeCell ref="H9:H11"/>
    <mergeCell ref="D9:D11"/>
    <mergeCell ref="E9:E11"/>
    <mergeCell ref="F9:F11"/>
  </mergeCells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3:Q28"/>
  <sheetViews>
    <sheetView workbookViewId="0">
      <selection activeCell="J34" sqref="J34"/>
    </sheetView>
  </sheetViews>
  <sheetFormatPr defaultRowHeight="15"/>
  <cols>
    <col min="1" max="1" width="3.28515625" customWidth="1"/>
    <col min="2" max="2" width="13.7109375" customWidth="1"/>
    <col min="3" max="6" width="12" customWidth="1"/>
    <col min="7" max="7" width="12.85546875" customWidth="1"/>
    <col min="8" max="8" width="12.140625" customWidth="1"/>
    <col min="9" max="9" width="9.7109375" customWidth="1"/>
  </cols>
  <sheetData>
    <row r="3" spans="1:17">
      <c r="A3" s="1" t="s">
        <v>5</v>
      </c>
    </row>
    <row r="4" spans="1:17" ht="18.75">
      <c r="A4" s="563" t="s">
        <v>6</v>
      </c>
      <c r="B4" s="563"/>
      <c r="C4" s="563"/>
      <c r="D4" s="563"/>
      <c r="E4" s="563"/>
      <c r="F4" s="563"/>
      <c r="G4" s="563"/>
      <c r="H4" s="563"/>
      <c r="I4" s="563"/>
      <c r="J4" s="13"/>
      <c r="K4" s="13"/>
      <c r="L4" s="13"/>
      <c r="M4" s="13"/>
      <c r="N4" s="13"/>
      <c r="O4" s="13"/>
      <c r="P4" s="13"/>
      <c r="Q4" s="13"/>
    </row>
    <row r="5" spans="1:17">
      <c r="A5" s="1"/>
    </row>
    <row r="6" spans="1:17">
      <c r="A6" s="14" t="s">
        <v>12</v>
      </c>
      <c r="C6" t="s">
        <v>1754</v>
      </c>
    </row>
    <row r="7" spans="1:17">
      <c r="A7" s="14"/>
    </row>
    <row r="8" spans="1:17">
      <c r="A8" s="14" t="s">
        <v>8</v>
      </c>
      <c r="C8" t="s">
        <v>7</v>
      </c>
    </row>
    <row r="9" spans="1:17">
      <c r="A9" s="14"/>
    </row>
    <row r="10" spans="1:17">
      <c r="A10" s="14" t="s">
        <v>9</v>
      </c>
      <c r="C10" t="s">
        <v>1692</v>
      </c>
    </row>
    <row r="11" spans="1:17" ht="15.75">
      <c r="A11" s="564"/>
      <c r="B11" s="564"/>
      <c r="C11" s="564"/>
      <c r="D11" s="564"/>
      <c r="E11" s="564"/>
      <c r="F11" s="564"/>
      <c r="G11" s="564"/>
      <c r="H11" s="564"/>
      <c r="I11" s="564"/>
    </row>
    <row r="12" spans="1:17" ht="15.75" customHeight="1">
      <c r="A12" s="596" t="s">
        <v>0</v>
      </c>
      <c r="B12" s="565" t="s">
        <v>1693</v>
      </c>
      <c r="C12" s="585" t="s">
        <v>1694</v>
      </c>
      <c r="D12" s="565" t="s">
        <v>1695</v>
      </c>
      <c r="E12" s="565" t="s">
        <v>1696</v>
      </c>
      <c r="F12" s="565" t="s">
        <v>1697</v>
      </c>
      <c r="G12" s="565" t="s">
        <v>17</v>
      </c>
      <c r="H12" s="560" t="s">
        <v>20</v>
      </c>
      <c r="I12" s="560"/>
    </row>
    <row r="13" spans="1:17" ht="24.75" customHeight="1">
      <c r="A13" s="597"/>
      <c r="B13" s="566"/>
      <c r="C13" s="586"/>
      <c r="D13" s="566"/>
      <c r="E13" s="566"/>
      <c r="F13" s="566"/>
      <c r="G13" s="566"/>
      <c r="H13" s="33" t="s">
        <v>19</v>
      </c>
      <c r="I13" s="33" t="s">
        <v>18</v>
      </c>
    </row>
    <row r="14" spans="1:17" ht="15.75">
      <c r="A14" s="15"/>
      <c r="B14" s="16"/>
      <c r="C14" s="17"/>
      <c r="D14" s="18"/>
      <c r="E14" s="18"/>
      <c r="F14" s="18"/>
      <c r="G14" s="19"/>
      <c r="H14" s="19"/>
      <c r="I14" s="20"/>
    </row>
    <row r="15" spans="1:17">
      <c r="A15" s="27"/>
      <c r="B15" s="28" t="s">
        <v>1782</v>
      </c>
      <c r="C15" s="53" t="s">
        <v>1783</v>
      </c>
      <c r="D15" s="30" t="s">
        <v>1718</v>
      </c>
      <c r="E15" s="30">
        <v>2</v>
      </c>
      <c r="F15" s="30" t="s">
        <v>1701</v>
      </c>
      <c r="G15" s="25" t="s">
        <v>1781</v>
      </c>
      <c r="H15" s="350" t="s">
        <v>67</v>
      </c>
      <c r="I15" s="26"/>
    </row>
    <row r="16" spans="1:17">
      <c r="A16" s="27"/>
      <c r="B16" s="28" t="s">
        <v>1702</v>
      </c>
      <c r="C16" s="31"/>
      <c r="D16" s="30" t="s">
        <v>1709</v>
      </c>
      <c r="E16" s="30">
        <v>2</v>
      </c>
      <c r="F16" s="30" t="s">
        <v>1701</v>
      </c>
      <c r="G16" s="25" t="s">
        <v>1781</v>
      </c>
      <c r="H16" s="182" t="s">
        <v>2348</v>
      </c>
      <c r="I16" s="26"/>
    </row>
    <row r="17" spans="1:9">
      <c r="A17" s="32"/>
      <c r="B17" s="28" t="s">
        <v>1782</v>
      </c>
      <c r="C17" s="31" t="s">
        <v>1918</v>
      </c>
      <c r="D17" s="30" t="s">
        <v>1731</v>
      </c>
      <c r="E17" s="30">
        <v>2</v>
      </c>
      <c r="F17" s="30" t="s">
        <v>1701</v>
      </c>
      <c r="G17" s="25" t="s">
        <v>1937</v>
      </c>
      <c r="H17" s="350" t="s">
        <v>67</v>
      </c>
      <c r="I17" s="26"/>
    </row>
    <row r="18" spans="1:9">
      <c r="A18" s="32"/>
      <c r="B18" s="29"/>
      <c r="C18" s="31"/>
      <c r="D18" s="30"/>
      <c r="E18" s="30"/>
      <c r="F18" s="30"/>
      <c r="G18" s="25"/>
      <c r="H18" s="25"/>
      <c r="I18" s="26"/>
    </row>
    <row r="19" spans="1:9">
      <c r="A19" s="32"/>
      <c r="B19" s="29"/>
      <c r="C19" s="31"/>
      <c r="D19" s="30"/>
      <c r="E19" s="30"/>
      <c r="F19" s="30"/>
      <c r="G19" s="25"/>
      <c r="H19" s="25"/>
      <c r="I19" s="26"/>
    </row>
    <row r="20" spans="1:9">
      <c r="A20" s="32"/>
      <c r="B20" s="29"/>
      <c r="C20" s="31"/>
      <c r="D20" s="30"/>
      <c r="E20" s="30"/>
      <c r="F20" s="30"/>
      <c r="G20" s="25"/>
      <c r="H20" s="25"/>
      <c r="I20" s="26"/>
    </row>
    <row r="21" spans="1:9">
      <c r="A21" s="32"/>
      <c r="B21" s="29"/>
      <c r="C21" s="31"/>
      <c r="D21" s="30"/>
      <c r="E21" s="30"/>
      <c r="F21" s="30"/>
      <c r="G21" s="25"/>
      <c r="H21" s="25"/>
      <c r="I21" s="26"/>
    </row>
    <row r="22" spans="1:9">
      <c r="A22" s="32"/>
      <c r="B22" s="29"/>
      <c r="C22" s="31"/>
      <c r="D22" s="30"/>
      <c r="E22" s="30"/>
      <c r="F22" s="30"/>
      <c r="G22" s="25"/>
      <c r="H22" s="25"/>
      <c r="I22" s="26"/>
    </row>
    <row r="23" spans="1:9">
      <c r="A23" s="32"/>
      <c r="B23" s="29"/>
      <c r="C23" s="31"/>
      <c r="D23" s="30"/>
      <c r="E23" s="30"/>
      <c r="F23" s="30"/>
      <c r="G23" s="25"/>
      <c r="H23" s="25"/>
      <c r="I23" s="26"/>
    </row>
    <row r="24" spans="1:9">
      <c r="A24" s="32"/>
      <c r="B24" s="29"/>
      <c r="C24" s="31"/>
      <c r="D24" s="30"/>
      <c r="E24" s="30"/>
      <c r="F24" s="30"/>
      <c r="G24" s="25"/>
      <c r="H24" s="25"/>
      <c r="I24" s="26"/>
    </row>
    <row r="25" spans="1:9">
      <c r="A25" s="32"/>
      <c r="B25" s="29"/>
      <c r="C25" s="31"/>
      <c r="D25" s="30"/>
      <c r="E25" s="30"/>
      <c r="F25" s="30"/>
      <c r="G25" s="25"/>
      <c r="H25" s="25"/>
      <c r="I25" s="26"/>
    </row>
    <row r="26" spans="1:9">
      <c r="A26" s="32"/>
      <c r="B26" s="29"/>
      <c r="C26" s="31"/>
      <c r="D26" s="30"/>
      <c r="E26" s="30"/>
      <c r="F26" s="30"/>
      <c r="G26" s="25"/>
      <c r="H26" s="25"/>
      <c r="I26" s="26"/>
    </row>
    <row r="27" spans="1:9" ht="15.75" thickBot="1">
      <c r="A27" s="32"/>
      <c r="B27" s="29"/>
      <c r="C27" s="31"/>
      <c r="D27" s="30"/>
      <c r="E27" s="30"/>
      <c r="F27" s="30"/>
      <c r="G27" s="25"/>
      <c r="H27" s="25"/>
      <c r="I27" s="26"/>
    </row>
    <row r="28" spans="1:9" ht="15.75" thickBot="1">
      <c r="A28" s="598" t="s">
        <v>11</v>
      </c>
      <c r="B28" s="599"/>
      <c r="C28" s="599"/>
      <c r="D28" s="645">
        <f>SUM(D15:D27)</f>
        <v>0</v>
      </c>
      <c r="E28" s="646"/>
      <c r="F28" s="646"/>
      <c r="G28" s="646"/>
      <c r="H28" s="646"/>
      <c r="I28" s="647"/>
    </row>
  </sheetData>
  <mergeCells count="12">
    <mergeCell ref="H12:I12"/>
    <mergeCell ref="A28:C28"/>
    <mergeCell ref="D28:I28"/>
    <mergeCell ref="A4:I4"/>
    <mergeCell ref="A11:I11"/>
    <mergeCell ref="A12:A13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3:R31"/>
  <sheetViews>
    <sheetView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7" width="18.85546875" customWidth="1"/>
    <col min="8" max="8" width="16.42578125" customWidth="1"/>
    <col min="9" max="10" width="9.7109375" customWidth="1"/>
  </cols>
  <sheetData>
    <row r="3" spans="1:18">
      <c r="A3" t="s">
        <v>4</v>
      </c>
    </row>
    <row r="5" spans="1:18">
      <c r="A5" s="1" t="s">
        <v>5</v>
      </c>
    </row>
    <row r="6" spans="1:18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13"/>
      <c r="L6" s="13"/>
      <c r="M6" s="13"/>
      <c r="N6" s="13"/>
      <c r="O6" s="13"/>
      <c r="P6" s="13"/>
      <c r="Q6" s="13"/>
      <c r="R6" s="13"/>
    </row>
    <row r="7" spans="1:18">
      <c r="A7" s="1"/>
    </row>
    <row r="8" spans="1:18">
      <c r="A8" s="14" t="s">
        <v>12</v>
      </c>
      <c r="C8" t="s">
        <v>1766</v>
      </c>
    </row>
    <row r="9" spans="1:18">
      <c r="A9" s="14"/>
    </row>
    <row r="10" spans="1:18">
      <c r="A10" s="14" t="s">
        <v>8</v>
      </c>
      <c r="C10" t="s">
        <v>2498</v>
      </c>
    </row>
    <row r="11" spans="1:18">
      <c r="A11" s="14"/>
    </row>
    <row r="12" spans="1:18">
      <c r="A12" s="14" t="s">
        <v>9</v>
      </c>
      <c r="C12" t="s">
        <v>1692</v>
      </c>
    </row>
    <row r="13" spans="1:18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</row>
    <row r="14" spans="1:18" ht="15.75" customHeight="1">
      <c r="A14" s="596" t="s">
        <v>0</v>
      </c>
      <c r="B14" s="565" t="s">
        <v>1693</v>
      </c>
      <c r="C14" s="585" t="s">
        <v>1694</v>
      </c>
      <c r="D14" s="565" t="s">
        <v>1695</v>
      </c>
      <c r="E14" s="565" t="s">
        <v>1696</v>
      </c>
      <c r="F14" s="565" t="s">
        <v>1697</v>
      </c>
      <c r="G14" s="565" t="s">
        <v>1689</v>
      </c>
      <c r="H14" s="565" t="s">
        <v>17</v>
      </c>
      <c r="I14" s="560" t="s">
        <v>20</v>
      </c>
      <c r="J14" s="560"/>
    </row>
    <row r="15" spans="1:18" ht="24.75" customHeight="1">
      <c r="A15" s="597"/>
      <c r="B15" s="566"/>
      <c r="C15" s="586"/>
      <c r="D15" s="566"/>
      <c r="E15" s="566"/>
      <c r="F15" s="566"/>
      <c r="G15" s="566"/>
      <c r="H15" s="566"/>
      <c r="I15" s="33" t="s">
        <v>19</v>
      </c>
      <c r="J15" s="33" t="s">
        <v>18</v>
      </c>
    </row>
    <row r="16" spans="1:18" ht="15.75">
      <c r="A16" s="15"/>
      <c r="B16" s="16"/>
      <c r="C16" s="17"/>
      <c r="D16" s="18"/>
      <c r="E16" s="18"/>
      <c r="F16" s="18"/>
      <c r="G16" s="18"/>
      <c r="H16" s="19"/>
      <c r="I16" s="19"/>
      <c r="J16" s="20"/>
    </row>
    <row r="17" spans="1:10">
      <c r="A17" s="27">
        <v>1</v>
      </c>
      <c r="B17" s="28" t="s">
        <v>1916</v>
      </c>
      <c r="C17" s="29" t="s">
        <v>1917</v>
      </c>
      <c r="D17" s="30" t="s">
        <v>1718</v>
      </c>
      <c r="E17" s="30">
        <v>2</v>
      </c>
      <c r="F17" s="30"/>
      <c r="G17" s="30" t="s">
        <v>2501</v>
      </c>
      <c r="H17" s="25" t="s">
        <v>1915</v>
      </c>
      <c r="I17" s="25" t="s">
        <v>2499</v>
      </c>
      <c r="J17" s="26"/>
    </row>
    <row r="18" spans="1:10">
      <c r="A18" s="27"/>
      <c r="B18" s="28" t="s">
        <v>1916</v>
      </c>
      <c r="C18" s="29" t="s">
        <v>1918</v>
      </c>
      <c r="D18" s="30" t="s">
        <v>1731</v>
      </c>
      <c r="E18" s="30">
        <v>2</v>
      </c>
      <c r="F18" s="30"/>
      <c r="G18" s="30"/>
      <c r="H18" s="25"/>
      <c r="I18" s="25" t="s">
        <v>2500</v>
      </c>
      <c r="J18" s="26"/>
    </row>
    <row r="19" spans="1:10">
      <c r="A19" s="27"/>
      <c r="B19" s="28"/>
      <c r="C19" s="31"/>
      <c r="D19" s="30"/>
      <c r="E19" s="30"/>
      <c r="F19" s="30"/>
      <c r="G19" s="30"/>
      <c r="H19" s="25"/>
      <c r="I19" s="25"/>
      <c r="J19" s="26"/>
    </row>
    <row r="20" spans="1:10">
      <c r="A20" s="32"/>
      <c r="B20" s="28"/>
      <c r="C20" s="31"/>
      <c r="D20" s="30"/>
      <c r="E20" s="30"/>
      <c r="F20" s="30"/>
      <c r="G20" s="30"/>
      <c r="H20" s="25"/>
      <c r="I20" s="25"/>
      <c r="J20" s="26"/>
    </row>
    <row r="21" spans="1:10">
      <c r="A21" s="32"/>
      <c r="B21" s="29"/>
      <c r="C21" s="31"/>
      <c r="D21" s="30"/>
      <c r="E21" s="30"/>
      <c r="F21" s="30"/>
      <c r="G21" s="30"/>
      <c r="H21" s="25"/>
      <c r="I21" s="25"/>
      <c r="J21" s="26"/>
    </row>
    <row r="22" spans="1:10">
      <c r="A22" s="32"/>
      <c r="B22" s="29"/>
      <c r="C22" s="31"/>
      <c r="D22" s="30"/>
      <c r="E22" s="30"/>
      <c r="F22" s="30"/>
      <c r="G22" s="30"/>
      <c r="H22" s="25"/>
      <c r="I22" s="25"/>
      <c r="J22" s="26"/>
    </row>
    <row r="23" spans="1:10">
      <c r="A23" s="32"/>
      <c r="B23" s="29"/>
      <c r="C23" s="31"/>
      <c r="D23" s="30"/>
      <c r="E23" s="30"/>
      <c r="F23" s="30"/>
      <c r="G23" s="30"/>
      <c r="H23" s="25"/>
      <c r="I23" s="25"/>
      <c r="J23" s="26"/>
    </row>
    <row r="24" spans="1:10">
      <c r="A24" s="32"/>
      <c r="B24" s="29"/>
      <c r="C24" s="31"/>
      <c r="D24" s="30"/>
      <c r="E24" s="30"/>
      <c r="F24" s="30"/>
      <c r="G24" s="30"/>
      <c r="H24" s="25"/>
      <c r="I24" s="25"/>
      <c r="J24" s="26"/>
    </row>
    <row r="25" spans="1:10">
      <c r="A25" s="32"/>
      <c r="B25" s="29"/>
      <c r="C25" s="31"/>
      <c r="D25" s="30"/>
      <c r="E25" s="30"/>
      <c r="F25" s="30"/>
      <c r="G25" s="30"/>
      <c r="H25" s="25"/>
      <c r="I25" s="25"/>
      <c r="J25" s="26"/>
    </row>
    <row r="26" spans="1:10">
      <c r="A26" s="32"/>
      <c r="B26" s="29"/>
      <c r="C26" s="31"/>
      <c r="D26" s="30"/>
      <c r="E26" s="30"/>
      <c r="F26" s="30"/>
      <c r="G26" s="30"/>
      <c r="H26" s="25"/>
      <c r="I26" s="25"/>
      <c r="J26" s="26"/>
    </row>
    <row r="27" spans="1:10">
      <c r="A27" s="32"/>
      <c r="B27" s="29"/>
      <c r="C27" s="31"/>
      <c r="D27" s="30"/>
      <c r="E27" s="30"/>
      <c r="F27" s="30"/>
      <c r="G27" s="30"/>
      <c r="H27" s="25"/>
      <c r="I27" s="25"/>
      <c r="J27" s="26"/>
    </row>
    <row r="28" spans="1:10">
      <c r="A28" s="32"/>
      <c r="B28" s="29"/>
      <c r="C28" s="31"/>
      <c r="D28" s="30"/>
      <c r="E28" s="30"/>
      <c r="F28" s="30"/>
      <c r="G28" s="30"/>
      <c r="H28" s="25"/>
      <c r="I28" s="25"/>
      <c r="J28" s="26"/>
    </row>
    <row r="29" spans="1:10">
      <c r="A29" s="32"/>
      <c r="B29" s="29"/>
      <c r="C29" s="31"/>
      <c r="D29" s="30"/>
      <c r="E29" s="30"/>
      <c r="F29" s="30"/>
      <c r="G29" s="30"/>
      <c r="H29" s="25"/>
      <c r="I29" s="25"/>
      <c r="J29" s="26"/>
    </row>
    <row r="30" spans="1:10" ht="15.75" thickBot="1">
      <c r="A30" s="32"/>
      <c r="B30" s="29"/>
      <c r="C30" s="31"/>
      <c r="D30" s="30"/>
      <c r="E30" s="30"/>
      <c r="F30" s="30"/>
      <c r="G30" s="30"/>
      <c r="H30" s="25"/>
      <c r="I30" s="25"/>
      <c r="J30" s="26"/>
    </row>
    <row r="31" spans="1:10" ht="15.75" thickBot="1">
      <c r="A31" s="598" t="s">
        <v>11</v>
      </c>
      <c r="B31" s="599"/>
      <c r="C31" s="599"/>
      <c r="D31" s="645">
        <f>SUM(D17:D30)</f>
        <v>0</v>
      </c>
      <c r="E31" s="646"/>
      <c r="F31" s="646"/>
      <c r="G31" s="646"/>
      <c r="H31" s="646"/>
      <c r="I31" s="646"/>
      <c r="J31" s="647"/>
    </row>
  </sheetData>
  <mergeCells count="13">
    <mergeCell ref="I14:J14"/>
    <mergeCell ref="A31:C31"/>
    <mergeCell ref="D31:J31"/>
    <mergeCell ref="A6:J6"/>
    <mergeCell ref="A13:J13"/>
    <mergeCell ref="A14:A15"/>
    <mergeCell ref="B14:B15"/>
    <mergeCell ref="C14:C15"/>
    <mergeCell ref="D14:D15"/>
    <mergeCell ref="E14:E15"/>
    <mergeCell ref="F14:F15"/>
    <mergeCell ref="G14:G15"/>
    <mergeCell ref="H14:H1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3:R31"/>
  <sheetViews>
    <sheetView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7" width="18.85546875" customWidth="1"/>
    <col min="8" max="8" width="16.42578125" customWidth="1"/>
    <col min="9" max="10" width="9.7109375" customWidth="1"/>
  </cols>
  <sheetData>
    <row r="3" spans="1:18">
      <c r="A3" t="s">
        <v>4</v>
      </c>
    </row>
    <row r="5" spans="1:18">
      <c r="A5" s="1" t="s">
        <v>5</v>
      </c>
    </row>
    <row r="6" spans="1:18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13"/>
      <c r="L6" s="13"/>
      <c r="M6" s="13"/>
      <c r="N6" s="13"/>
      <c r="O6" s="13"/>
      <c r="P6" s="13"/>
      <c r="Q6" s="13"/>
      <c r="R6" s="13"/>
    </row>
    <row r="7" spans="1:18">
      <c r="A7" s="1"/>
    </row>
    <row r="8" spans="1:18">
      <c r="A8" s="14" t="s">
        <v>12</v>
      </c>
      <c r="C8" t="s">
        <v>1855</v>
      </c>
    </row>
    <row r="9" spans="1:18">
      <c r="A9" s="14"/>
    </row>
    <row r="10" spans="1:18">
      <c r="A10" s="14" t="s">
        <v>8</v>
      </c>
      <c r="C10" t="s">
        <v>7</v>
      </c>
    </row>
    <row r="11" spans="1:18">
      <c r="A11" s="14"/>
    </row>
    <row r="12" spans="1:18">
      <c r="A12" s="14" t="s">
        <v>9</v>
      </c>
      <c r="C12" t="s">
        <v>1692</v>
      </c>
    </row>
    <row r="13" spans="1:18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</row>
    <row r="14" spans="1:18" ht="15.75" customHeight="1">
      <c r="A14" s="596" t="s">
        <v>0</v>
      </c>
      <c r="B14" s="565" t="s">
        <v>1693</v>
      </c>
      <c r="C14" s="585" t="s">
        <v>1694</v>
      </c>
      <c r="D14" s="565" t="s">
        <v>1695</v>
      </c>
      <c r="E14" s="565" t="s">
        <v>1696</v>
      </c>
      <c r="F14" s="565" t="s">
        <v>1697</v>
      </c>
      <c r="G14" s="565" t="s">
        <v>1698</v>
      </c>
      <c r="H14" s="565" t="s">
        <v>17</v>
      </c>
      <c r="I14" s="560" t="s">
        <v>20</v>
      </c>
      <c r="J14" s="560"/>
    </row>
    <row r="15" spans="1:18" ht="24.75" customHeight="1">
      <c r="A15" s="597"/>
      <c r="B15" s="566"/>
      <c r="C15" s="586"/>
      <c r="D15" s="566"/>
      <c r="E15" s="566"/>
      <c r="F15" s="566"/>
      <c r="G15" s="566"/>
      <c r="H15" s="566"/>
      <c r="I15" s="33" t="s">
        <v>19</v>
      </c>
      <c r="J15" s="33" t="s">
        <v>18</v>
      </c>
    </row>
    <row r="16" spans="1:18" ht="15.75">
      <c r="A16" s="15"/>
      <c r="B16" s="16"/>
      <c r="C16" s="17"/>
      <c r="D16" s="18"/>
      <c r="E16" s="18"/>
      <c r="F16" s="18"/>
      <c r="G16" s="18"/>
      <c r="H16" s="19"/>
      <c r="I16" s="19"/>
      <c r="J16" s="20"/>
    </row>
    <row r="17" spans="1:10">
      <c r="A17" s="27">
        <v>1</v>
      </c>
      <c r="B17" s="28" t="s">
        <v>1856</v>
      </c>
      <c r="C17" s="29" t="s">
        <v>1783</v>
      </c>
      <c r="D17" s="30" t="s">
        <v>1718</v>
      </c>
      <c r="E17" s="30">
        <v>4</v>
      </c>
      <c r="F17" s="30"/>
      <c r="G17" s="30"/>
      <c r="H17" s="25" t="s">
        <v>1854</v>
      </c>
      <c r="I17" s="25"/>
      <c r="J17" s="26"/>
    </row>
    <row r="18" spans="1:10">
      <c r="A18" s="27"/>
      <c r="B18" s="28"/>
      <c r="C18" s="29"/>
      <c r="D18" s="30"/>
      <c r="E18" s="30"/>
      <c r="F18" s="30"/>
      <c r="G18" s="30"/>
      <c r="H18" s="25"/>
      <c r="I18" s="25"/>
      <c r="J18" s="26"/>
    </row>
    <row r="19" spans="1:10">
      <c r="A19" s="27"/>
      <c r="B19" s="28"/>
      <c r="C19" s="31"/>
      <c r="D19" s="30"/>
      <c r="E19" s="30"/>
      <c r="F19" s="30"/>
      <c r="G19" s="30"/>
      <c r="H19" s="25"/>
      <c r="I19" s="25"/>
      <c r="J19" s="26"/>
    </row>
    <row r="20" spans="1:10">
      <c r="A20" s="32"/>
      <c r="B20" s="28"/>
      <c r="C20" s="31"/>
      <c r="D20" s="30"/>
      <c r="E20" s="30"/>
      <c r="F20" s="30"/>
      <c r="G20" s="30"/>
      <c r="H20" s="25"/>
      <c r="I20" s="25"/>
      <c r="J20" s="26"/>
    </row>
    <row r="21" spans="1:10">
      <c r="A21" s="32"/>
      <c r="B21" s="29"/>
      <c r="C21" s="31"/>
      <c r="D21" s="30"/>
      <c r="E21" s="30"/>
      <c r="F21" s="30"/>
      <c r="G21" s="30"/>
      <c r="H21" s="25"/>
      <c r="I21" s="25"/>
      <c r="J21" s="26"/>
    </row>
    <row r="22" spans="1:10">
      <c r="A22" s="32"/>
      <c r="B22" s="29"/>
      <c r="C22" s="31"/>
      <c r="D22" s="30"/>
      <c r="E22" s="30"/>
      <c r="F22" s="30"/>
      <c r="G22" s="30"/>
      <c r="H22" s="25"/>
      <c r="I22" s="25"/>
      <c r="J22" s="26"/>
    </row>
    <row r="23" spans="1:10">
      <c r="A23" s="32"/>
      <c r="B23" s="29"/>
      <c r="C23" s="31"/>
      <c r="D23" s="30"/>
      <c r="E23" s="30"/>
      <c r="F23" s="30"/>
      <c r="G23" s="30"/>
      <c r="H23" s="25"/>
      <c r="I23" s="25"/>
      <c r="J23" s="26"/>
    </row>
    <row r="24" spans="1:10">
      <c r="A24" s="32"/>
      <c r="B24" s="29"/>
      <c r="C24" s="31"/>
      <c r="D24" s="30"/>
      <c r="E24" s="30"/>
      <c r="F24" s="30"/>
      <c r="G24" s="30"/>
      <c r="H24" s="25"/>
      <c r="I24" s="25"/>
      <c r="J24" s="26"/>
    </row>
    <row r="25" spans="1:10">
      <c r="A25" s="32"/>
      <c r="B25" s="29"/>
      <c r="C25" s="31"/>
      <c r="D25" s="30"/>
      <c r="E25" s="30"/>
      <c r="F25" s="30"/>
      <c r="G25" s="30"/>
      <c r="H25" s="25"/>
      <c r="I25" s="25"/>
      <c r="J25" s="26"/>
    </row>
    <row r="26" spans="1:10">
      <c r="A26" s="32"/>
      <c r="B26" s="29"/>
      <c r="C26" s="31"/>
      <c r="D26" s="30"/>
      <c r="E26" s="30"/>
      <c r="F26" s="30"/>
      <c r="G26" s="30"/>
      <c r="H26" s="25"/>
      <c r="I26" s="25"/>
      <c r="J26" s="26"/>
    </row>
    <row r="27" spans="1:10">
      <c r="A27" s="32"/>
      <c r="B27" s="29"/>
      <c r="C27" s="31"/>
      <c r="D27" s="30"/>
      <c r="E27" s="30"/>
      <c r="F27" s="30"/>
      <c r="G27" s="30"/>
      <c r="H27" s="25"/>
      <c r="I27" s="25"/>
      <c r="J27" s="26"/>
    </row>
    <row r="28" spans="1:10">
      <c r="A28" s="32"/>
      <c r="B28" s="29"/>
      <c r="C28" s="31"/>
      <c r="D28" s="30"/>
      <c r="E28" s="30"/>
      <c r="F28" s="30"/>
      <c r="G28" s="30"/>
      <c r="H28" s="25"/>
      <c r="I28" s="25"/>
      <c r="J28" s="26"/>
    </row>
    <row r="29" spans="1:10">
      <c r="A29" s="32"/>
      <c r="B29" s="29"/>
      <c r="C29" s="31"/>
      <c r="D29" s="30"/>
      <c r="E29" s="30"/>
      <c r="F29" s="30"/>
      <c r="G29" s="30"/>
      <c r="H29" s="25"/>
      <c r="I29" s="25"/>
      <c r="J29" s="26"/>
    </row>
    <row r="30" spans="1:10" ht="15.75" thickBot="1">
      <c r="A30" s="32"/>
      <c r="B30" s="29"/>
      <c r="C30" s="31"/>
      <c r="D30" s="30"/>
      <c r="E30" s="30"/>
      <c r="F30" s="30"/>
      <c r="G30" s="30"/>
      <c r="H30" s="25"/>
      <c r="I30" s="25"/>
      <c r="J30" s="26"/>
    </row>
    <row r="31" spans="1:10" ht="15.75" thickBot="1">
      <c r="A31" s="598" t="s">
        <v>11</v>
      </c>
      <c r="B31" s="599"/>
      <c r="C31" s="599"/>
      <c r="D31" s="645">
        <f>SUM(D17:D30)</f>
        <v>0</v>
      </c>
      <c r="E31" s="646"/>
      <c r="F31" s="646"/>
      <c r="G31" s="646"/>
      <c r="H31" s="646"/>
      <c r="I31" s="646"/>
      <c r="J31" s="647"/>
    </row>
  </sheetData>
  <mergeCells count="13">
    <mergeCell ref="I14:J14"/>
    <mergeCell ref="A31:C31"/>
    <mergeCell ref="D31:J31"/>
    <mergeCell ref="A6:J6"/>
    <mergeCell ref="A13:J13"/>
    <mergeCell ref="A14:A15"/>
    <mergeCell ref="B14:B15"/>
    <mergeCell ref="C14:C15"/>
    <mergeCell ref="D14:D15"/>
    <mergeCell ref="E14:E15"/>
    <mergeCell ref="F14:F15"/>
    <mergeCell ref="G14:G15"/>
    <mergeCell ref="H14:H1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3:R31"/>
  <sheetViews>
    <sheetView topLeftCell="A4"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7" width="18.85546875" customWidth="1"/>
    <col min="8" max="8" width="16.42578125" customWidth="1"/>
    <col min="9" max="10" width="9.7109375" customWidth="1"/>
  </cols>
  <sheetData>
    <row r="3" spans="1:18">
      <c r="A3" t="s">
        <v>4</v>
      </c>
    </row>
    <row r="5" spans="1:18">
      <c r="A5" s="1" t="s">
        <v>5</v>
      </c>
    </row>
    <row r="6" spans="1:18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13"/>
      <c r="L6" s="13"/>
      <c r="M6" s="13"/>
      <c r="N6" s="13"/>
      <c r="O6" s="13"/>
      <c r="P6" s="13"/>
      <c r="Q6" s="13"/>
      <c r="R6" s="13"/>
    </row>
    <row r="7" spans="1:18">
      <c r="A7" s="1"/>
    </row>
    <row r="8" spans="1:18">
      <c r="A8" s="14" t="s">
        <v>12</v>
      </c>
      <c r="C8" t="s">
        <v>1755</v>
      </c>
    </row>
    <row r="9" spans="1:18">
      <c r="A9" s="14"/>
    </row>
    <row r="10" spans="1:18">
      <c r="A10" s="14" t="s">
        <v>8</v>
      </c>
      <c r="C10" t="s">
        <v>7</v>
      </c>
    </row>
    <row r="11" spans="1:18">
      <c r="A11" s="14"/>
    </row>
    <row r="12" spans="1:18">
      <c r="A12" s="14" t="s">
        <v>9</v>
      </c>
      <c r="C12" t="s">
        <v>1692</v>
      </c>
    </row>
    <row r="13" spans="1:18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</row>
    <row r="14" spans="1:18" ht="15.75" customHeight="1">
      <c r="A14" s="596" t="s">
        <v>0</v>
      </c>
      <c r="B14" s="565" t="s">
        <v>1693</v>
      </c>
      <c r="C14" s="585" t="s">
        <v>1694</v>
      </c>
      <c r="D14" s="565" t="s">
        <v>1695</v>
      </c>
      <c r="E14" s="565" t="s">
        <v>1696</v>
      </c>
      <c r="F14" s="565" t="s">
        <v>1697</v>
      </c>
      <c r="G14" s="565" t="s">
        <v>1698</v>
      </c>
      <c r="H14" s="565" t="s">
        <v>17</v>
      </c>
      <c r="I14" s="560" t="s">
        <v>20</v>
      </c>
      <c r="J14" s="560"/>
    </row>
    <row r="15" spans="1:18" ht="24.75" customHeight="1">
      <c r="A15" s="597"/>
      <c r="B15" s="566"/>
      <c r="C15" s="586"/>
      <c r="D15" s="566"/>
      <c r="E15" s="566"/>
      <c r="F15" s="566"/>
      <c r="G15" s="566"/>
      <c r="H15" s="566"/>
      <c r="I15" s="33" t="s">
        <v>19</v>
      </c>
      <c r="J15" s="33" t="s">
        <v>18</v>
      </c>
    </row>
    <row r="16" spans="1:18" ht="15.75">
      <c r="A16" s="15"/>
      <c r="B16" s="16"/>
      <c r="C16" s="17"/>
      <c r="D16" s="18"/>
      <c r="E16" s="18"/>
      <c r="F16" s="18"/>
      <c r="G16" s="18"/>
      <c r="H16" s="19"/>
      <c r="I16" s="19"/>
      <c r="J16" s="20"/>
    </row>
    <row r="17" spans="1:10">
      <c r="A17" s="27"/>
      <c r="B17" s="28"/>
      <c r="C17" s="29"/>
      <c r="D17" s="30"/>
      <c r="E17" s="30"/>
      <c r="F17" s="30"/>
      <c r="G17" s="30" t="s">
        <v>119</v>
      </c>
      <c r="H17" s="25"/>
      <c r="I17" s="25"/>
      <c r="J17" s="26"/>
    </row>
    <row r="18" spans="1:10">
      <c r="A18" s="27"/>
      <c r="B18" s="28" t="s">
        <v>1782</v>
      </c>
      <c r="C18" s="29" t="s">
        <v>1783</v>
      </c>
      <c r="D18" s="30" t="s">
        <v>1718</v>
      </c>
      <c r="E18" s="30">
        <v>2</v>
      </c>
      <c r="F18" s="30" t="s">
        <v>1701</v>
      </c>
      <c r="G18" s="30"/>
      <c r="H18" s="25" t="s">
        <v>1784</v>
      </c>
      <c r="I18" s="25"/>
      <c r="J18" s="26"/>
    </row>
    <row r="19" spans="1:10">
      <c r="A19" s="27"/>
      <c r="B19" s="28" t="s">
        <v>1702</v>
      </c>
      <c r="C19" s="31"/>
      <c r="D19" s="30" t="s">
        <v>1709</v>
      </c>
      <c r="E19" s="30">
        <v>2</v>
      </c>
      <c r="F19" s="30" t="s">
        <v>1701</v>
      </c>
      <c r="G19" s="30"/>
      <c r="H19" s="25" t="s">
        <v>1784</v>
      </c>
      <c r="I19" s="25"/>
      <c r="J19" s="26"/>
    </row>
    <row r="20" spans="1:10">
      <c r="A20" s="27"/>
      <c r="B20" s="28"/>
      <c r="C20" s="31"/>
      <c r="D20" s="30"/>
      <c r="E20" s="30"/>
      <c r="F20" s="30"/>
      <c r="G20" s="30"/>
      <c r="H20" s="25"/>
      <c r="I20" s="25"/>
      <c r="J20" s="26"/>
    </row>
    <row r="21" spans="1:10">
      <c r="A21" s="27"/>
      <c r="B21" s="28"/>
      <c r="C21" s="31"/>
      <c r="D21" s="30"/>
      <c r="E21" s="30"/>
      <c r="F21" s="30"/>
      <c r="G21" s="30"/>
      <c r="H21" s="25"/>
      <c r="I21" s="25"/>
      <c r="J21" s="26"/>
    </row>
    <row r="22" spans="1:10">
      <c r="A22" s="27"/>
      <c r="B22" s="28"/>
      <c r="C22" s="31"/>
      <c r="D22" s="30"/>
      <c r="E22" s="30"/>
      <c r="F22" s="30"/>
      <c r="G22" s="30"/>
      <c r="H22" s="25"/>
      <c r="I22" s="25"/>
      <c r="J22" s="26"/>
    </row>
    <row r="23" spans="1:10">
      <c r="A23" s="27"/>
      <c r="B23" s="28"/>
      <c r="C23" s="31"/>
      <c r="D23" s="30"/>
      <c r="E23" s="30"/>
      <c r="F23" s="30"/>
      <c r="G23" s="30"/>
      <c r="H23" s="25"/>
      <c r="I23" s="25"/>
      <c r="J23" s="26"/>
    </row>
    <row r="24" spans="1:10">
      <c r="A24" s="32"/>
      <c r="B24" s="29"/>
      <c r="C24" s="31"/>
      <c r="D24" s="30"/>
      <c r="E24" s="30"/>
      <c r="F24" s="30"/>
      <c r="G24" s="30"/>
      <c r="H24" s="25"/>
      <c r="I24" s="25"/>
      <c r="J24" s="26"/>
    </row>
    <row r="25" spans="1:10">
      <c r="A25" s="32"/>
      <c r="B25" s="29"/>
      <c r="C25" s="31"/>
      <c r="D25" s="30"/>
      <c r="E25" s="30"/>
      <c r="F25" s="30"/>
      <c r="G25" s="30"/>
      <c r="H25" s="25"/>
      <c r="I25" s="25"/>
      <c r="J25" s="26"/>
    </row>
    <row r="26" spans="1:10">
      <c r="A26" s="32"/>
      <c r="B26" s="29"/>
      <c r="C26" s="31"/>
      <c r="D26" s="30"/>
      <c r="E26" s="30"/>
      <c r="F26" s="30"/>
      <c r="G26" s="30"/>
      <c r="H26" s="25"/>
      <c r="I26" s="25"/>
      <c r="J26" s="26"/>
    </row>
    <row r="27" spans="1:10">
      <c r="A27" s="32"/>
      <c r="B27" s="29"/>
      <c r="C27" s="31"/>
      <c r="D27" s="30"/>
      <c r="E27" s="30"/>
      <c r="F27" s="30"/>
      <c r="G27" s="30"/>
      <c r="H27" s="25"/>
      <c r="I27" s="25"/>
      <c r="J27" s="26"/>
    </row>
    <row r="28" spans="1:10">
      <c r="A28" s="32"/>
      <c r="B28" s="29"/>
      <c r="C28" s="31"/>
      <c r="D28" s="30"/>
      <c r="E28" s="30"/>
      <c r="F28" s="30"/>
      <c r="G28" s="30"/>
      <c r="H28" s="25"/>
      <c r="I28" s="25"/>
      <c r="J28" s="26"/>
    </row>
    <row r="29" spans="1:10">
      <c r="A29" s="32"/>
      <c r="B29" s="29"/>
      <c r="C29" s="31"/>
      <c r="D29" s="30"/>
      <c r="E29" s="30"/>
      <c r="F29" s="30"/>
      <c r="G29" s="30"/>
      <c r="H29" s="25"/>
      <c r="I29" s="25"/>
      <c r="J29" s="26"/>
    </row>
    <row r="30" spans="1:10" ht="15.75" thickBot="1">
      <c r="A30" s="32"/>
      <c r="B30" s="29"/>
      <c r="C30" s="31"/>
      <c r="D30" s="30"/>
      <c r="E30" s="30"/>
      <c r="F30" s="30"/>
      <c r="G30" s="30"/>
      <c r="H30" s="25"/>
      <c r="I30" s="25"/>
      <c r="J30" s="26"/>
    </row>
    <row r="31" spans="1:10" ht="15.75" thickBot="1">
      <c r="A31" s="598" t="s">
        <v>11</v>
      </c>
      <c r="B31" s="599"/>
      <c r="C31" s="599"/>
      <c r="D31" s="645">
        <f>SUM(D17:D30)</f>
        <v>0</v>
      </c>
      <c r="E31" s="646"/>
      <c r="F31" s="646"/>
      <c r="G31" s="646"/>
      <c r="H31" s="646"/>
      <c r="I31" s="646"/>
      <c r="J31" s="647"/>
    </row>
  </sheetData>
  <mergeCells count="13">
    <mergeCell ref="I14:J14"/>
    <mergeCell ref="A31:C31"/>
    <mergeCell ref="D31:J31"/>
    <mergeCell ref="A6:J6"/>
    <mergeCell ref="A13:J13"/>
    <mergeCell ref="A14:A15"/>
    <mergeCell ref="B14:B15"/>
    <mergeCell ref="C14:C15"/>
    <mergeCell ref="D14:D15"/>
    <mergeCell ref="E14:E15"/>
    <mergeCell ref="F14:F15"/>
    <mergeCell ref="G14:G15"/>
    <mergeCell ref="H14:H1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3:P27"/>
  <sheetViews>
    <sheetView topLeftCell="A10" workbookViewId="0">
      <selection activeCell="J34" sqref="J34"/>
    </sheetView>
  </sheetViews>
  <sheetFormatPr defaultRowHeight="15"/>
  <cols>
    <col min="1" max="1" width="3.28515625" customWidth="1"/>
    <col min="2" max="2" width="10.7109375" customWidth="1"/>
    <col min="3" max="3" width="9" customWidth="1"/>
    <col min="4" max="6" width="15" customWidth="1"/>
    <col min="7" max="7" width="12.85546875" customWidth="1"/>
    <col min="8" max="8" width="36.7109375" customWidth="1"/>
  </cols>
  <sheetData>
    <row r="3" spans="1:16" ht="18.75">
      <c r="A3" s="563" t="s">
        <v>6</v>
      </c>
      <c r="B3" s="563"/>
      <c r="C3" s="563"/>
      <c r="D3" s="563"/>
      <c r="E3" s="563"/>
      <c r="F3" s="563"/>
      <c r="G3" s="563"/>
      <c r="H3" s="563"/>
      <c r="I3" s="13"/>
      <c r="J3" s="13"/>
      <c r="K3" s="13"/>
      <c r="L3" s="13"/>
      <c r="M3" s="13"/>
      <c r="N3" s="13"/>
      <c r="O3" s="13"/>
      <c r="P3" s="13"/>
    </row>
    <row r="4" spans="1:16">
      <c r="A4" s="1"/>
    </row>
    <row r="5" spans="1:16">
      <c r="A5" s="14" t="s">
        <v>12</v>
      </c>
      <c r="C5" t="s">
        <v>1733</v>
      </c>
    </row>
    <row r="6" spans="1:16">
      <c r="A6" s="14"/>
    </row>
    <row r="7" spans="1:16">
      <c r="A7" s="14" t="s">
        <v>2495</v>
      </c>
      <c r="C7" t="s">
        <v>2496</v>
      </c>
    </row>
    <row r="8" spans="1:16">
      <c r="A8" s="14"/>
    </row>
    <row r="9" spans="1:16">
      <c r="A9" s="14" t="s">
        <v>9</v>
      </c>
      <c r="C9" t="s">
        <v>1692</v>
      </c>
    </row>
    <row r="10" spans="1:16" ht="16.5" thickBot="1">
      <c r="A10" s="610"/>
      <c r="B10" s="610"/>
      <c r="C10" s="610"/>
      <c r="D10" s="610"/>
      <c r="E10" s="610"/>
      <c r="F10" s="610"/>
      <c r="G10" s="610"/>
      <c r="H10" s="610"/>
    </row>
    <row r="11" spans="1:16" ht="15.75" customHeight="1">
      <c r="A11" s="611" t="s">
        <v>0</v>
      </c>
      <c r="B11" s="245" t="s">
        <v>1693</v>
      </c>
      <c r="C11" s="442" t="s">
        <v>1694</v>
      </c>
      <c r="D11" s="245" t="s">
        <v>1695</v>
      </c>
      <c r="E11" s="245" t="s">
        <v>1696</v>
      </c>
      <c r="F11" s="613" t="s">
        <v>1697</v>
      </c>
      <c r="G11" s="608" t="s">
        <v>2494</v>
      </c>
      <c r="H11" s="648" t="s">
        <v>1689</v>
      </c>
    </row>
    <row r="12" spans="1:16" ht="24.75" customHeight="1">
      <c r="A12" s="597"/>
      <c r="B12" s="126"/>
      <c r="C12" s="173"/>
      <c r="D12" s="126"/>
      <c r="E12" s="126"/>
      <c r="F12" s="566"/>
      <c r="G12" s="568"/>
      <c r="H12" s="649"/>
    </row>
    <row r="13" spans="1:16">
      <c r="A13" s="177"/>
      <c r="B13" s="28"/>
      <c r="C13" s="29"/>
      <c r="D13" s="148"/>
      <c r="E13" s="148"/>
      <c r="F13" s="150"/>
      <c r="G13" s="25"/>
      <c r="H13" s="460" t="s">
        <v>2491</v>
      </c>
    </row>
    <row r="14" spans="1:16">
      <c r="A14" s="177">
        <v>1</v>
      </c>
      <c r="B14" s="28" t="s">
        <v>1737</v>
      </c>
      <c r="C14" s="29" t="s">
        <v>1728</v>
      </c>
      <c r="D14" s="148" t="s">
        <v>1700</v>
      </c>
      <c r="E14" s="148">
        <v>4</v>
      </c>
      <c r="F14" s="150" t="s">
        <v>2351</v>
      </c>
      <c r="G14" s="139" t="s">
        <v>2488</v>
      </c>
      <c r="H14" s="460" t="s">
        <v>2492</v>
      </c>
    </row>
    <row r="15" spans="1:16">
      <c r="A15" s="177">
        <v>2</v>
      </c>
      <c r="B15" s="28" t="s">
        <v>1737</v>
      </c>
      <c r="C15" s="29" t="s">
        <v>1940</v>
      </c>
      <c r="D15" s="148" t="s">
        <v>1718</v>
      </c>
      <c r="E15" s="148">
        <v>2</v>
      </c>
      <c r="F15" s="150" t="s">
        <v>2349</v>
      </c>
      <c r="G15" s="139" t="s">
        <v>2486</v>
      </c>
      <c r="H15" s="460" t="s">
        <v>2489</v>
      </c>
    </row>
    <row r="16" spans="1:16">
      <c r="A16" s="177">
        <v>3</v>
      </c>
      <c r="B16" s="28" t="s">
        <v>1737</v>
      </c>
      <c r="C16" s="163" t="s">
        <v>1717</v>
      </c>
      <c r="D16" s="148" t="s">
        <v>1718</v>
      </c>
      <c r="E16" s="148">
        <v>2</v>
      </c>
      <c r="F16" s="150" t="s">
        <v>2349</v>
      </c>
      <c r="G16" s="139" t="s">
        <v>2493</v>
      </c>
      <c r="H16" s="460" t="s">
        <v>2490</v>
      </c>
    </row>
    <row r="17" spans="1:8">
      <c r="A17" s="177">
        <v>4</v>
      </c>
      <c r="B17" s="28" t="s">
        <v>1702</v>
      </c>
      <c r="C17" s="31"/>
      <c r="D17" s="148" t="s">
        <v>1703</v>
      </c>
      <c r="E17" s="148">
        <v>2</v>
      </c>
      <c r="F17" s="150" t="s">
        <v>2350</v>
      </c>
      <c r="G17" s="139"/>
      <c r="H17" s="460" t="s">
        <v>2497</v>
      </c>
    </row>
    <row r="18" spans="1:8">
      <c r="A18" s="177">
        <v>5</v>
      </c>
      <c r="B18" s="28" t="s">
        <v>1702</v>
      </c>
      <c r="C18" s="31"/>
      <c r="D18" s="148" t="s">
        <v>1730</v>
      </c>
      <c r="E18" s="148">
        <v>2</v>
      </c>
      <c r="F18" s="150" t="s">
        <v>2350</v>
      </c>
      <c r="G18" s="139"/>
      <c r="H18" s="460" t="s">
        <v>2487</v>
      </c>
    </row>
    <row r="19" spans="1:8">
      <c r="A19" s="177">
        <v>6</v>
      </c>
      <c r="B19" s="28" t="s">
        <v>1702</v>
      </c>
      <c r="C19" s="31"/>
      <c r="D19" s="148" t="s">
        <v>1739</v>
      </c>
      <c r="E19" s="148">
        <v>2</v>
      </c>
      <c r="F19" s="150" t="s">
        <v>2349</v>
      </c>
      <c r="G19" s="139" t="s">
        <v>2488</v>
      </c>
      <c r="H19" s="460"/>
    </row>
    <row r="20" spans="1:8">
      <c r="A20" s="177">
        <v>7</v>
      </c>
      <c r="B20" s="28" t="s">
        <v>1702</v>
      </c>
      <c r="C20" s="31"/>
      <c r="D20" s="148" t="s">
        <v>1700</v>
      </c>
      <c r="E20" s="148">
        <v>2</v>
      </c>
      <c r="F20" s="150" t="s">
        <v>2349</v>
      </c>
      <c r="G20" s="139"/>
      <c r="H20" s="460"/>
    </row>
    <row r="21" spans="1:8">
      <c r="A21" s="461"/>
      <c r="B21" s="29"/>
      <c r="C21" s="31"/>
      <c r="D21" s="148"/>
      <c r="E21" s="30"/>
      <c r="F21" s="30"/>
      <c r="G21" s="139"/>
      <c r="H21" s="460"/>
    </row>
    <row r="22" spans="1:8">
      <c r="A22" s="461"/>
      <c r="B22" s="29"/>
      <c r="C22" s="31"/>
      <c r="D22" s="148"/>
      <c r="E22" s="30"/>
      <c r="F22" s="30"/>
      <c r="G22" s="139"/>
      <c r="H22" s="460"/>
    </row>
    <row r="23" spans="1:8">
      <c r="A23" s="461"/>
      <c r="B23" s="29"/>
      <c r="C23" s="31"/>
      <c r="D23" s="148"/>
      <c r="E23" s="30"/>
      <c r="F23" s="30"/>
      <c r="G23" s="139"/>
      <c r="H23" s="460"/>
    </row>
    <row r="24" spans="1:8">
      <c r="A24" s="461"/>
      <c r="B24" s="29"/>
      <c r="C24" s="31"/>
      <c r="D24" s="30"/>
      <c r="E24" s="30"/>
      <c r="F24" s="30"/>
      <c r="G24" s="139"/>
      <c r="H24" s="460"/>
    </row>
    <row r="25" spans="1:8">
      <c r="A25" s="461"/>
      <c r="B25" s="29"/>
      <c r="C25" s="31"/>
      <c r="D25" s="30"/>
      <c r="E25" s="30"/>
      <c r="F25" s="30"/>
      <c r="G25" s="139"/>
      <c r="H25" s="460"/>
    </row>
    <row r="26" spans="1:8">
      <c r="A26" s="461"/>
      <c r="B26" s="29"/>
      <c r="C26" s="31"/>
      <c r="D26" s="30"/>
      <c r="E26" s="30"/>
      <c r="F26" s="30"/>
      <c r="G26" s="139"/>
      <c r="H26" s="460"/>
    </row>
    <row r="27" spans="1:8" ht="15.75" thickBot="1">
      <c r="A27" s="43"/>
      <c r="B27" s="462"/>
      <c r="C27" s="45"/>
      <c r="D27" s="463"/>
      <c r="E27" s="463"/>
      <c r="F27" s="463"/>
      <c r="G27" s="464"/>
      <c r="H27" s="465"/>
    </row>
  </sheetData>
  <mergeCells count="6">
    <mergeCell ref="A3:H3"/>
    <mergeCell ref="A10:H10"/>
    <mergeCell ref="A11:A12"/>
    <mergeCell ref="F11:F12"/>
    <mergeCell ref="H11:H12"/>
    <mergeCell ref="G11:G12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3:R32"/>
  <sheetViews>
    <sheetView workbookViewId="0">
      <selection activeCell="J34" sqref="J34"/>
    </sheetView>
  </sheetViews>
  <sheetFormatPr defaultRowHeight="15"/>
  <cols>
    <col min="1" max="1" width="3.28515625" customWidth="1"/>
    <col min="2" max="2" width="14.42578125" customWidth="1"/>
    <col min="3" max="7" width="18.85546875" customWidth="1"/>
    <col min="8" max="8" width="16.42578125" customWidth="1"/>
    <col min="9" max="10" width="9.7109375" customWidth="1"/>
  </cols>
  <sheetData>
    <row r="3" spans="1:18">
      <c r="A3" t="s">
        <v>4</v>
      </c>
    </row>
    <row r="5" spans="1:18">
      <c r="A5" s="1" t="s">
        <v>5</v>
      </c>
    </row>
    <row r="6" spans="1:18" ht="18.75">
      <c r="A6" s="563" t="s">
        <v>6</v>
      </c>
      <c r="B6" s="563"/>
      <c r="C6" s="563"/>
      <c r="D6" s="563"/>
      <c r="E6" s="563"/>
      <c r="F6" s="563"/>
      <c r="G6" s="563"/>
      <c r="H6" s="563"/>
      <c r="I6" s="563"/>
      <c r="J6" s="563"/>
      <c r="K6" s="13"/>
      <c r="L6" s="13"/>
      <c r="M6" s="13"/>
      <c r="N6" s="13"/>
      <c r="O6" s="13"/>
      <c r="P6" s="13"/>
      <c r="Q6" s="13"/>
      <c r="R6" s="13"/>
    </row>
    <row r="7" spans="1:18">
      <c r="A7" s="1"/>
    </row>
    <row r="8" spans="1:18">
      <c r="A8" s="14" t="s">
        <v>12</v>
      </c>
      <c r="C8" t="s">
        <v>1723</v>
      </c>
    </row>
    <row r="9" spans="1:18">
      <c r="A9" s="14"/>
    </row>
    <row r="10" spans="1:18">
      <c r="A10" s="14" t="s">
        <v>8</v>
      </c>
      <c r="C10" t="s">
        <v>1724</v>
      </c>
    </row>
    <row r="11" spans="1:18">
      <c r="A11" s="14"/>
    </row>
    <row r="12" spans="1:18">
      <c r="A12" s="14" t="s">
        <v>9</v>
      </c>
      <c r="C12" t="s">
        <v>1692</v>
      </c>
    </row>
    <row r="13" spans="1:18" ht="15.75">
      <c r="A13" s="564"/>
      <c r="B13" s="564"/>
      <c r="C13" s="564"/>
      <c r="D13" s="564"/>
      <c r="E13" s="564"/>
      <c r="F13" s="564"/>
      <c r="G13" s="564"/>
      <c r="H13" s="564"/>
      <c r="I13" s="564"/>
      <c r="J13" s="564"/>
    </row>
    <row r="14" spans="1:18" ht="15.75" customHeight="1">
      <c r="A14" s="596" t="s">
        <v>0</v>
      </c>
      <c r="B14" s="565" t="s">
        <v>1693</v>
      </c>
      <c r="C14" s="585" t="s">
        <v>1694</v>
      </c>
      <c r="D14" s="565" t="s">
        <v>1695</v>
      </c>
      <c r="E14" s="565" t="s">
        <v>1696</v>
      </c>
      <c r="F14" s="565" t="s">
        <v>1697</v>
      </c>
      <c r="G14" s="565" t="s">
        <v>1698</v>
      </c>
      <c r="H14" s="565" t="s">
        <v>17</v>
      </c>
      <c r="I14" s="560" t="s">
        <v>20</v>
      </c>
      <c r="J14" s="560"/>
    </row>
    <row r="15" spans="1:18" ht="24.75" customHeight="1">
      <c r="A15" s="597"/>
      <c r="B15" s="566"/>
      <c r="C15" s="586"/>
      <c r="D15" s="566"/>
      <c r="E15" s="566"/>
      <c r="F15" s="566"/>
      <c r="G15" s="566"/>
      <c r="H15" s="566"/>
      <c r="I15" s="33" t="s">
        <v>19</v>
      </c>
      <c r="J15" s="33" t="s">
        <v>18</v>
      </c>
    </row>
    <row r="16" spans="1:18" ht="15.75">
      <c r="A16" s="15"/>
      <c r="B16" s="16"/>
      <c r="C16" s="17"/>
      <c r="D16" s="18"/>
      <c r="E16" s="18"/>
      <c r="F16" s="18"/>
      <c r="G16" s="18"/>
      <c r="H16" s="19"/>
      <c r="I16" s="19"/>
      <c r="J16" s="20"/>
    </row>
    <row r="17" spans="1:10">
      <c r="A17" s="27">
        <v>1</v>
      </c>
      <c r="B17" s="28" t="s">
        <v>1726</v>
      </c>
      <c r="C17" s="29" t="s">
        <v>1727</v>
      </c>
      <c r="D17" s="30" t="s">
        <v>1730</v>
      </c>
      <c r="E17" s="30">
        <v>2</v>
      </c>
      <c r="F17" s="30" t="s">
        <v>1701</v>
      </c>
      <c r="G17" s="30" t="s">
        <v>1765</v>
      </c>
      <c r="H17" s="25" t="s">
        <v>1725</v>
      </c>
      <c r="I17" s="25"/>
      <c r="J17" s="26"/>
    </row>
    <row r="18" spans="1:10">
      <c r="A18" s="27">
        <v>2</v>
      </c>
      <c r="B18" s="28" t="s">
        <v>1726</v>
      </c>
      <c r="C18" s="29" t="s">
        <v>1728</v>
      </c>
      <c r="D18" s="30" t="s">
        <v>1700</v>
      </c>
      <c r="E18" s="30">
        <v>2</v>
      </c>
      <c r="F18" s="30" t="s">
        <v>1701</v>
      </c>
      <c r="G18" s="30"/>
      <c r="H18" s="25"/>
      <c r="I18" s="25"/>
      <c r="J18" s="26"/>
    </row>
    <row r="19" spans="1:10">
      <c r="A19" s="27">
        <v>3</v>
      </c>
      <c r="B19" s="28" t="s">
        <v>1726</v>
      </c>
      <c r="C19" s="163" t="s">
        <v>1938</v>
      </c>
      <c r="D19" s="30" t="s">
        <v>1731</v>
      </c>
      <c r="E19" s="30">
        <v>2</v>
      </c>
      <c r="F19" s="30" t="s">
        <v>1701</v>
      </c>
      <c r="G19" s="30" t="s">
        <v>1765</v>
      </c>
      <c r="H19" s="25"/>
      <c r="I19" s="25"/>
      <c r="J19" s="26"/>
    </row>
    <row r="20" spans="1:10">
      <c r="A20" s="27"/>
      <c r="B20" s="28" t="s">
        <v>1726</v>
      </c>
      <c r="C20" s="163" t="s">
        <v>1940</v>
      </c>
      <c r="D20" s="30" t="s">
        <v>1718</v>
      </c>
      <c r="E20" s="30">
        <v>2</v>
      </c>
      <c r="F20" s="30" t="s">
        <v>1701</v>
      </c>
      <c r="G20" s="30"/>
      <c r="H20" s="25"/>
      <c r="I20" s="25"/>
      <c r="J20" s="26"/>
    </row>
    <row r="21" spans="1:10">
      <c r="A21" s="27">
        <v>4</v>
      </c>
      <c r="B21" s="28" t="s">
        <v>1702</v>
      </c>
      <c r="C21" s="31"/>
      <c r="D21" s="30" t="s">
        <v>1703</v>
      </c>
      <c r="E21" s="30">
        <v>2</v>
      </c>
      <c r="F21" s="30" t="s">
        <v>1701</v>
      </c>
      <c r="G21" s="30"/>
      <c r="H21" s="25"/>
      <c r="I21" s="25"/>
      <c r="J21" s="26"/>
    </row>
    <row r="22" spans="1:10">
      <c r="A22" s="27">
        <v>5</v>
      </c>
      <c r="B22" s="28" t="s">
        <v>1702</v>
      </c>
      <c r="C22" s="31"/>
      <c r="D22" s="30" t="s">
        <v>1732</v>
      </c>
      <c r="E22" s="30">
        <v>2</v>
      </c>
      <c r="F22" s="30" t="s">
        <v>1701</v>
      </c>
      <c r="G22" s="30"/>
      <c r="H22" s="25"/>
      <c r="I22" s="25"/>
      <c r="J22" s="26"/>
    </row>
    <row r="23" spans="1:10">
      <c r="A23" s="32"/>
      <c r="B23" s="29"/>
      <c r="C23" s="31"/>
      <c r="D23" s="30"/>
      <c r="E23" s="30"/>
      <c r="F23" s="30"/>
      <c r="G23" s="30"/>
      <c r="H23" s="25"/>
      <c r="I23" s="25"/>
      <c r="J23" s="26"/>
    </row>
    <row r="24" spans="1:10">
      <c r="A24" s="32"/>
      <c r="B24" s="29"/>
      <c r="C24" s="31"/>
      <c r="D24" s="30"/>
      <c r="E24" s="30"/>
      <c r="F24" s="30"/>
      <c r="G24" s="30"/>
      <c r="H24" s="25"/>
      <c r="I24" s="25"/>
      <c r="J24" s="26"/>
    </row>
    <row r="25" spans="1:10">
      <c r="A25" s="32"/>
      <c r="B25" s="29"/>
      <c r="C25" s="31"/>
      <c r="D25" s="30"/>
      <c r="E25" s="30"/>
      <c r="F25" s="30"/>
      <c r="G25" s="30"/>
      <c r="H25" s="25"/>
      <c r="I25" s="25"/>
      <c r="J25" s="26"/>
    </row>
    <row r="26" spans="1:10">
      <c r="A26" s="32"/>
      <c r="B26" s="29"/>
      <c r="C26" s="31"/>
      <c r="D26" s="30"/>
      <c r="E26" s="30"/>
      <c r="F26" s="30"/>
      <c r="G26" s="30"/>
      <c r="H26" s="25"/>
      <c r="I26" s="25"/>
      <c r="J26" s="26"/>
    </row>
    <row r="27" spans="1:10">
      <c r="A27" s="32"/>
      <c r="B27" s="29"/>
      <c r="C27" s="31"/>
      <c r="D27" s="30"/>
      <c r="E27" s="30"/>
      <c r="F27" s="30"/>
      <c r="G27" s="30"/>
      <c r="H27" s="25"/>
      <c r="I27" s="25"/>
      <c r="J27" s="26"/>
    </row>
    <row r="28" spans="1:10">
      <c r="A28" s="32"/>
      <c r="B28" s="29"/>
      <c r="C28" s="31"/>
      <c r="D28" s="30"/>
      <c r="E28" s="30"/>
      <c r="F28" s="30"/>
      <c r="G28" s="30"/>
      <c r="H28" s="25"/>
      <c r="I28" s="25"/>
      <c r="J28" s="26"/>
    </row>
    <row r="29" spans="1:10">
      <c r="A29" s="32"/>
      <c r="B29" s="29"/>
      <c r="C29" s="31"/>
      <c r="D29" s="30"/>
      <c r="E29" s="30"/>
      <c r="F29" s="30"/>
      <c r="G29" s="30"/>
      <c r="H29" s="25"/>
      <c r="I29" s="25"/>
      <c r="J29" s="26"/>
    </row>
    <row r="30" spans="1:10">
      <c r="A30" s="32"/>
      <c r="B30" s="29"/>
      <c r="C30" s="31"/>
      <c r="D30" s="30"/>
      <c r="E30" s="30"/>
      <c r="F30" s="30"/>
      <c r="G30" s="30"/>
      <c r="H30" s="25"/>
      <c r="I30" s="25"/>
      <c r="J30" s="26"/>
    </row>
    <row r="31" spans="1:10" ht="15.75" thickBot="1">
      <c r="A31" s="32"/>
      <c r="B31" s="29"/>
      <c r="C31" s="31"/>
      <c r="D31" s="30"/>
      <c r="E31" s="30"/>
      <c r="F31" s="30"/>
      <c r="G31" s="30"/>
      <c r="H31" s="25"/>
      <c r="I31" s="25"/>
      <c r="J31" s="26"/>
    </row>
    <row r="32" spans="1:10" ht="15.75" thickBot="1">
      <c r="A32" s="598" t="s">
        <v>11</v>
      </c>
      <c r="B32" s="599"/>
      <c r="C32" s="599"/>
      <c r="D32" s="645">
        <f>SUM(D17:D31)</f>
        <v>0</v>
      </c>
      <c r="E32" s="646"/>
      <c r="F32" s="646"/>
      <c r="G32" s="646"/>
      <c r="H32" s="646"/>
      <c r="I32" s="646"/>
      <c r="J32" s="647"/>
    </row>
  </sheetData>
  <mergeCells count="13">
    <mergeCell ref="I14:J14"/>
    <mergeCell ref="A32:C32"/>
    <mergeCell ref="D32:J32"/>
    <mergeCell ref="A6:J6"/>
    <mergeCell ref="A13:J13"/>
    <mergeCell ref="A14:A15"/>
    <mergeCell ref="B14:B15"/>
    <mergeCell ref="C14:C15"/>
    <mergeCell ref="D14:D15"/>
    <mergeCell ref="E14:E15"/>
    <mergeCell ref="F14:F15"/>
    <mergeCell ref="G14:G15"/>
    <mergeCell ref="H14:H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156</vt:i4>
      </vt:variant>
      <vt:variant>
        <vt:lpstr>Named Ranges</vt:lpstr>
      </vt:variant>
      <vt:variant>
        <vt:i4>1</vt:i4>
      </vt:variant>
    </vt:vector>
  </HeadingPairs>
  <TitlesOfParts>
    <vt:vector size="157" baseType="lpstr">
      <vt:lpstr>GENSED1</vt:lpstr>
      <vt:lpstr>KOMPRESSOR</vt:lpstr>
      <vt:lpstr>RAJI SCF</vt:lpstr>
      <vt:lpstr>Pemakaian Sarung tangan </vt:lpstr>
      <vt:lpstr>Duplikat</vt:lpstr>
      <vt:lpstr>PRINT STOK</vt:lpstr>
      <vt:lpstr>Plate-Injak 20 X 1200 X 2400</vt:lpstr>
      <vt:lpstr>Plate-Injak 25 X 1520 X 6150</vt:lpstr>
      <vt:lpstr>Plate-Injak 20 X 1525 X 6150</vt:lpstr>
      <vt:lpstr>Plate-Injak 15 X 1525 X 6150</vt:lpstr>
      <vt:lpstr>Plate-Injak 22 X 2000 X 12200</vt:lpstr>
      <vt:lpstr>Plate-Injak 22 X 2000 X 12120</vt:lpstr>
      <vt:lpstr>Plate-Injak 22 X 2000 X 12000</vt:lpstr>
      <vt:lpstr>Plate-Injak 22 X 2000 X 11720</vt:lpstr>
      <vt:lpstr>Plate-Injak 16 X 1990 X 9840</vt:lpstr>
      <vt:lpstr>Plate-Injak 22 X 2630 X 13030</vt:lpstr>
      <vt:lpstr>Plate-Injak 22 X 2340 X 12070</vt:lpstr>
      <vt:lpstr>Plate-Injak 22 X 2000 X 13870</vt:lpstr>
      <vt:lpstr>Plate-Injak 22 X 2000 X 12420</vt:lpstr>
      <vt:lpstr>Plate-Injak 16 X 1980 X 9870</vt:lpstr>
      <vt:lpstr>Plate-Injak 16 X 1830 X 9650</vt:lpstr>
      <vt:lpstr>Plate-Injak 12 X 1520 X 6100</vt:lpstr>
      <vt:lpstr>Hand Talky</vt:lpstr>
      <vt:lpstr>Lifting Lack Kuping</vt:lpstr>
      <vt:lpstr>Lifting Lack</vt:lpstr>
      <vt:lpstr>Meteran Tajima 5m</vt:lpstr>
      <vt:lpstr>Siku 30 cm</vt:lpstr>
      <vt:lpstr>Sendok Semen</vt:lpstr>
      <vt:lpstr>racet 17-21</vt:lpstr>
      <vt:lpstr>Ember</vt:lpstr>
      <vt:lpstr>Palu</vt:lpstr>
      <vt:lpstr>Gergaji</vt:lpstr>
      <vt:lpstr>Water Pass 30cm</vt:lpstr>
      <vt:lpstr>Tang Kombinasi</vt:lpstr>
      <vt:lpstr>Tang gegep</vt:lpstr>
      <vt:lpstr>Kunci Inggris 20"</vt:lpstr>
      <vt:lpstr>Kunci Inggris 10"</vt:lpstr>
      <vt:lpstr>Kunci Inggris 8"</vt:lpstr>
      <vt:lpstr>Rachet 41-46</vt:lpstr>
      <vt:lpstr>Rachet 36-41</vt:lpstr>
      <vt:lpstr>Rachet 27-32</vt:lpstr>
      <vt:lpstr>Rachet 24-27</vt:lpstr>
      <vt:lpstr>Rachet 17-21</vt:lpstr>
      <vt:lpstr>Conector Shock 1"ke 3-4"</vt:lpstr>
      <vt:lpstr>Kunci shock 46  3-4"</vt:lpstr>
      <vt:lpstr>Kunci shock 46 1"</vt:lpstr>
      <vt:lpstr>Kunci shock 41 3-4"</vt:lpstr>
      <vt:lpstr>Kunci shock 41 1"</vt:lpstr>
      <vt:lpstr>Kunci shock 36 3-4"</vt:lpstr>
      <vt:lpstr>Kunci shock 36 1"</vt:lpstr>
      <vt:lpstr>Kunci shock 27 1"</vt:lpstr>
      <vt:lpstr>Kunci Ring Pass 46</vt:lpstr>
      <vt:lpstr>Kunci Ring Pass 41</vt:lpstr>
      <vt:lpstr>Kunci Ring Pass 36</vt:lpstr>
      <vt:lpstr>Kunci Ringpas 27</vt:lpstr>
      <vt:lpstr>Kunci Ringpas 22</vt:lpstr>
      <vt:lpstr>Kunci Ringpas 19</vt:lpstr>
      <vt:lpstr>Kunci RIngpass 16</vt:lpstr>
      <vt:lpstr>Segel 55T</vt:lpstr>
      <vt:lpstr>Segel 35T</vt:lpstr>
      <vt:lpstr>Sagel 25T</vt:lpstr>
      <vt:lpstr>Sagel 17T</vt:lpstr>
      <vt:lpstr>Segel 12T</vt:lpstr>
      <vt:lpstr>Segel 9T</vt:lpstr>
      <vt:lpstr>Segel 8T</vt:lpstr>
      <vt:lpstr>Segel 4T</vt:lpstr>
      <vt:lpstr>Segel 3T</vt:lpstr>
      <vt:lpstr>Segel 2T</vt:lpstr>
      <vt:lpstr>segel 1 T</vt:lpstr>
      <vt:lpstr>Sakle 0,5T</vt:lpstr>
      <vt:lpstr>Webing 15 x 10</vt:lpstr>
      <vt:lpstr>Webing 12 x 3 </vt:lpstr>
      <vt:lpstr>Webing 10 x 10</vt:lpstr>
      <vt:lpstr>Webing 8 x 6</vt:lpstr>
      <vt:lpstr>webing 6 X 6</vt:lpstr>
      <vt:lpstr>Webing 5 x 6.</vt:lpstr>
      <vt:lpstr>Webing 3T</vt:lpstr>
      <vt:lpstr>webing 1T </vt:lpstr>
      <vt:lpstr>Impact Listrik</vt:lpstr>
      <vt:lpstr>selang angin</vt:lpstr>
      <vt:lpstr>Impact Angin</vt:lpstr>
      <vt:lpstr>THERMOS LAS</vt:lpstr>
      <vt:lpstr>TRAVO 3 PHASE</vt:lpstr>
      <vt:lpstr>TRAVO 1 PHASE</vt:lpstr>
      <vt:lpstr>reamer</vt:lpstr>
      <vt:lpstr>Bor Tangan</vt:lpstr>
      <vt:lpstr>Gerinda 7"</vt:lpstr>
      <vt:lpstr>gerinda makita 4"</vt:lpstr>
      <vt:lpstr>Kabel 3x2.5</vt:lpstr>
      <vt:lpstr>Sheet6</vt:lpstr>
      <vt:lpstr>ALAT PLTU </vt:lpstr>
      <vt:lpstr>Serah terima alat</vt:lpstr>
      <vt:lpstr>Oksigen LPG APAR</vt:lpstr>
      <vt:lpstr>Crane 30</vt:lpstr>
      <vt:lpstr>Crane 60(Alan)</vt:lpstr>
      <vt:lpstr>Crane 50 JEFRI</vt:lpstr>
      <vt:lpstr>Crane 70</vt:lpstr>
      <vt:lpstr>Crane 80</vt:lpstr>
      <vt:lpstr>Crane 260 MP</vt:lpstr>
      <vt:lpstr>Crane 260 hijau</vt:lpstr>
      <vt:lpstr>Crane 180 99</vt:lpstr>
      <vt:lpstr>Crane 180 100</vt:lpstr>
      <vt:lpstr>Crane 180 101</vt:lpstr>
      <vt:lpstr>Crane 180 102</vt:lpstr>
      <vt:lpstr>Senter Kepala</vt:lpstr>
      <vt:lpstr>Mesin-Oven-Kawat-Las</vt:lpstr>
      <vt:lpstr>Lampu-Sorot-Light-200W Bulat</vt:lpstr>
      <vt:lpstr>Lampu-Sorot-Light-1000W Besar</vt:lpstr>
      <vt:lpstr>Lampu-Sorot-Light-1000W Kecil</vt:lpstr>
      <vt:lpstr>Catrige label name</vt:lpstr>
      <vt:lpstr>Chain blok 1,5 T</vt:lpstr>
      <vt:lpstr>Chain blok 3 T</vt:lpstr>
      <vt:lpstr>Chain blok 5 T</vt:lpstr>
      <vt:lpstr>Chain blok 10 T</vt:lpstr>
      <vt:lpstr>Lever Blok 1,5 T</vt:lpstr>
      <vt:lpstr>Lever Blok 3 T</vt:lpstr>
      <vt:lpstr>Lever Blok 5T</vt:lpstr>
      <vt:lpstr>Printer nama</vt:lpstr>
      <vt:lpstr>Shacle 0,5T</vt:lpstr>
      <vt:lpstr>Shacle 1T 3 8</vt:lpstr>
      <vt:lpstr>Sling wire Roof 36mm</vt:lpstr>
      <vt:lpstr>Sling wire Roof 42mm</vt:lpstr>
      <vt:lpstr>Mesin-Bor-JETBROSS</vt:lpstr>
      <vt:lpstr>Kunci Rachet 36 - 41</vt:lpstr>
      <vt:lpstr>Kunci Rachet 12 - 17</vt:lpstr>
      <vt:lpstr>Kunci Rachet 41 - 46</vt:lpstr>
      <vt:lpstr>Kunci Rachet 24-27</vt:lpstr>
      <vt:lpstr>Mixer Grouting krisbow 121</vt:lpstr>
      <vt:lpstr>Hydroulic jack 20T</vt:lpstr>
      <vt:lpstr>Siku meter 30cm TEKIRO</vt:lpstr>
      <vt:lpstr>Tang kombinasi 6" TEKIRO</vt:lpstr>
      <vt:lpstr>Waterpas 30cm TEKIRO</vt:lpstr>
      <vt:lpstr>Waterpas 50cm TEKIRO</vt:lpstr>
      <vt:lpstr>Kunci inggris 10inc TEKIRO</vt:lpstr>
      <vt:lpstr>Kunci inggris 200MM TEKIRO</vt:lpstr>
      <vt:lpstr>Kunci inggris 8INC TEKIRO</vt:lpstr>
      <vt:lpstr>Kunci ringpas 32 TEKIRO</vt:lpstr>
      <vt:lpstr>Kunci ringpas 36 TEKIRO</vt:lpstr>
      <vt:lpstr>Kunci ringpas 41 TEKIRO</vt:lpstr>
      <vt:lpstr>Kunci ringpas 46 TEKIRO</vt:lpstr>
      <vt:lpstr>Kunci sock 0,5inc 32 TEKIRO</vt:lpstr>
      <vt:lpstr>Kunci sock 3,4inc 36 TEKIRO</vt:lpstr>
      <vt:lpstr>Kunci sock 3,4inc 41 TEKIRO</vt:lpstr>
      <vt:lpstr>Kunci sock 3,4inc 46 TEKIRO</vt:lpstr>
      <vt:lpstr>OBENG(+) TEKIRO</vt:lpstr>
      <vt:lpstr>OBENG(-) TEKIRO</vt:lpstr>
      <vt:lpstr>Stang las CO2</vt:lpstr>
      <vt:lpstr>Torque-Wrench-Fattools</vt:lpstr>
      <vt:lpstr>Mesin Winc</vt:lpstr>
      <vt:lpstr>Mesin washer</vt:lpstr>
      <vt:lpstr>Toilet Portable</vt:lpstr>
      <vt:lpstr>Sheet5</vt:lpstr>
      <vt:lpstr>Sheet4</vt:lpstr>
      <vt:lpstr>Sheet3</vt:lpstr>
      <vt:lpstr>Kartu stock</vt:lpstr>
      <vt:lpstr>Sheet44</vt:lpstr>
      <vt:lpstr>'ALAT PLTU '!Print_Area</vt:lpstr>
    </vt:vector>
  </TitlesOfParts>
  <Company>PT ACSET INDONUSA, TBK.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Hasan Asari</dc:creator>
  <cp:lastModifiedBy>yazid abdillah</cp:lastModifiedBy>
  <cp:lastPrinted>2024-04-18T03:36:35Z</cp:lastPrinted>
  <dcterms:created xsi:type="dcterms:W3CDTF">2021-09-01T04:28:12Z</dcterms:created>
  <dcterms:modified xsi:type="dcterms:W3CDTF">2024-06-08T09:25:51Z</dcterms:modified>
</cp:coreProperties>
</file>